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20565" windowHeight="4695" tabRatio="722" activeTab="0"/>
  </bookViews>
  <sheets>
    <sheet name="Инструкция" sheetId="1" r:id="rId1"/>
    <sheet name="Отчёт по статьям" sheetId="2" r:id="rId2"/>
    <sheet name="Перечень" sheetId="3" r:id="rId3"/>
    <sheet name="Займы" sheetId="4" r:id="rId4"/>
    <sheet name="Касса+СБ+ИТБ" sheetId="5" r:id="rId5"/>
    <sheet name="Касса" sheetId="6" r:id="rId6"/>
    <sheet name="СБ+ИТБ по дате" sheetId="7" r:id="rId7"/>
    <sheet name="СБ по дате" sheetId="8" r:id="rId8"/>
    <sheet name="ИТБ по дате" sheetId="9" r:id="rId9"/>
  </sheets>
  <definedNames>
    <definedName name="_xlnm.Print_Area" localSheetId="8">'ИТБ по дате'!$B$1:$J$16</definedName>
    <definedName name="_xlnm.Print_Area" localSheetId="1">'Отчёт по статьям'!$B$1:$J$390</definedName>
    <definedName name="_xlnm.Print_Area" localSheetId="6">'СБ+ИТБ по дате'!$B$1:$J$6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F7" authorId="0">
      <text>
        <r>
          <rPr>
            <b/>
            <sz val="11"/>
            <rFont val="Tahoma"/>
            <family val="2"/>
          </rPr>
          <t>Это наш средний расход  в этом месяце 
на одного подопечного из 60-ти, на оказание 
МИНИМАЛЬНОЙ 
необходимой поддержки для жизни в обществе, 
которая указана в гарантрированном государственном ПЕРЕЧНЕ.
Это Вместо помещения 
в психоневрологический интернат, 
которое обходится государству 
более 20 000 руб. в месяц.
И Это на указанный % дешевле,
чем содержание 
в психоневрологических интернатах.</t>
        </r>
      </text>
    </comment>
    <comment ref="C7" authorId="0">
      <text>
        <r>
          <rPr>
            <sz val="12"/>
            <rFont val="Tahoma"/>
            <family val="2"/>
          </rPr>
          <t>наш средний расход на одного подопечного в этом месяце,
на оказание</t>
        </r>
        <r>
          <rPr>
            <b/>
            <sz val="12"/>
            <rFont val="Tahoma"/>
            <family val="2"/>
          </rPr>
          <t xml:space="preserve">
МИНИМАЛЬНОЙ НЕОБХОДИМОЙ
</t>
        </r>
        <r>
          <rPr>
            <sz val="12"/>
            <rFont val="Tahoma"/>
            <family val="2"/>
          </rPr>
          <t xml:space="preserve">поддержки для жизни в обществе, 
</t>
        </r>
        <r>
          <rPr>
            <b/>
            <sz val="12"/>
            <rFont val="Tahoma"/>
            <family val="2"/>
          </rPr>
          <t xml:space="preserve">указанной в гарантрированном государственном ПЕРЕЧНЕ,
вместо помещения в психоневрологический интернат, 
которое обходится государству более </t>
        </r>
        <r>
          <rPr>
            <b/>
            <u val="single"/>
            <sz val="16"/>
            <rFont val="Tahoma"/>
            <family val="2"/>
          </rPr>
          <t>20 000 руб.</t>
        </r>
        <r>
          <rPr>
            <b/>
            <sz val="12"/>
            <rFont val="Tahoma"/>
            <family val="2"/>
          </rPr>
          <t xml:space="preserve"> в месяц.</t>
        </r>
      </text>
    </comment>
    <comment ref="C6" authorId="0">
      <text>
        <r>
          <rPr>
            <sz val="12"/>
            <rFont val="Tahoma"/>
            <family val="2"/>
          </rPr>
          <t>наш средний расход на одного подопечного в этом месяце,
на оказание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6"/>
            <rFont val="Tahoma"/>
            <family val="2"/>
          </rPr>
          <t>ВСЕЙ</t>
        </r>
        <r>
          <rPr>
            <b/>
            <sz val="12"/>
            <rFont val="Tahoma"/>
            <family val="2"/>
          </rPr>
          <t xml:space="preserve">
 </t>
        </r>
        <r>
          <rPr>
            <sz val="12"/>
            <rFont val="Tahoma"/>
            <family val="2"/>
          </rPr>
          <t>необходимой поддержки для жизни в обществе,</t>
        </r>
        <r>
          <rPr>
            <b/>
            <sz val="12"/>
            <rFont val="Tahoma"/>
            <family val="2"/>
          </rPr>
          <t xml:space="preserve">
вместо помещения в психоневрологический интернат, 
которое обходится государству более </t>
        </r>
        <r>
          <rPr>
            <b/>
            <u val="single"/>
            <sz val="16"/>
            <rFont val="Tahoma"/>
            <family val="2"/>
          </rPr>
          <t>20 000 руб.</t>
        </r>
        <r>
          <rPr>
            <b/>
            <sz val="12"/>
            <rFont val="Tahoma"/>
            <family val="2"/>
          </rPr>
          <t xml:space="preserve"> 
в месяц.</t>
        </r>
      </text>
    </comment>
    <comment ref="D6" authorId="0">
      <text>
        <r>
          <rPr>
            <sz val="12"/>
            <rFont val="Tahoma"/>
            <family val="2"/>
          </rPr>
          <t xml:space="preserve">на столько % дешевле  
</t>
        </r>
        <r>
          <rPr>
            <b/>
            <sz val="16"/>
            <rFont val="Tahoma"/>
            <family val="2"/>
          </rPr>
          <t>ВСЯ</t>
        </r>
        <r>
          <rPr>
            <sz val="12"/>
            <rFont val="Tahoma"/>
            <family val="2"/>
          </rPr>
          <t xml:space="preserve">
 необходимая поддержка сирот-инвалидов 
для жизни в обществе,</t>
        </r>
        <r>
          <rPr>
            <b/>
            <sz val="12"/>
            <rFont val="Tahoma"/>
            <family val="2"/>
          </rPr>
          <t xml:space="preserve">
чем содержание в психоневрологических интернатах.
</t>
        </r>
        <r>
          <rPr>
            <sz val="12"/>
            <rFont val="Tahoma"/>
            <family val="2"/>
          </rPr>
          <t>(данные за отчётный месяц)</t>
        </r>
      </text>
    </comment>
    <comment ref="D7" authorId="0">
      <text>
        <r>
          <rPr>
            <sz val="12"/>
            <rFont val="Tahoma"/>
            <family val="2"/>
          </rPr>
          <t xml:space="preserve">на столько % дешевле  
</t>
        </r>
        <r>
          <rPr>
            <b/>
            <sz val="14"/>
            <rFont val="Tahoma"/>
            <family val="2"/>
          </rPr>
          <t>МИНИМАЛЬНАЯ НЕОБХОДИМАЯ</t>
        </r>
        <r>
          <rPr>
            <sz val="12"/>
            <rFont val="Tahoma"/>
            <family val="2"/>
          </rPr>
          <t xml:space="preserve">
 поддержка сирот-инвалидов для жизни в обществе,
указанная в гарантрированном государственном ПЕРЕЧНЕ,</t>
        </r>
        <r>
          <rPr>
            <b/>
            <sz val="12"/>
            <rFont val="Tahoma"/>
            <family val="2"/>
          </rPr>
          <t xml:space="preserve">
чем содержание в психоневрологических интернатах.
</t>
        </r>
        <r>
          <rPr>
            <sz val="12"/>
            <rFont val="Tahoma"/>
            <family val="2"/>
          </rPr>
          <t>(данные за отчётный месяц)</t>
        </r>
      </text>
    </comment>
    <comment ref="F58" authorId="0">
      <text>
        <r>
          <rPr>
            <b/>
            <sz val="11"/>
            <rFont val="Tahoma"/>
            <family val="2"/>
          </rPr>
          <t>Это помощь, гарантированная государством, 
без которой наши подопечные не могут 
сами адаптироваться в нашем в обществе - 
в быту, работе, учёбе, общении.
Эту помощь оказывают Соцработники, Соцпедагоги 
и Психологи из Ростка (см. лист "Перечень")</t>
        </r>
      </text>
    </comment>
    <comment ref="F6" authorId="0">
      <text>
        <r>
          <rPr>
            <b/>
            <sz val="11"/>
            <rFont val="Tahoma"/>
            <family val="2"/>
          </rPr>
          <t>Это наш средний расход  в этом месяце 
на одного подопечного из 60-ти, на оказание 
ВСЕЙ 
необходимой поддержки для жизни в обществе, 
которая указана в гарантрированном государственном ПЕРЕЧНЕ.
Это Вместо помещения 
в психоневрологический интернат, 
которое обходится государству 
более 20 000 руб. в месяц.
И Это на указанный % дешевле,
чем содержание 
в психоневрологических интернатах.</t>
        </r>
      </text>
    </comment>
    <comment ref="F120" authorId="0">
      <text>
        <r>
          <rPr>
            <b/>
            <sz val="11"/>
            <rFont val="Tahoma"/>
            <family val="2"/>
          </rPr>
          <t>Это помощь, которая не входит 
в ПЕРЕЧЕНЬ гарантированных государством услуг, но которая так же необходима нашим подопечным, чтобы адаптироваться в нашем обществе - в быту, работе, учёбе, общении.
 Содержание смотрите по переченю подстатей.</t>
        </r>
      </text>
    </comment>
  </commentList>
</comments>
</file>

<file path=xl/sharedStrings.xml><?xml version="1.0" encoding="utf-8"?>
<sst xmlns="http://schemas.openxmlformats.org/spreadsheetml/2006/main" count="5286" uniqueCount="671">
  <si>
    <t>Дата опер.</t>
  </si>
  <si>
    <t>Назначение платежа</t>
  </si>
  <si>
    <t>Банк</t>
  </si>
  <si>
    <t>Входящий остаток</t>
  </si>
  <si>
    <t>Исходящий остаток</t>
  </si>
  <si>
    <t/>
  </si>
  <si>
    <t>1</t>
  </si>
  <si>
    <t>ОТДЕЛЕНИЕ N 8630 СБЕРБАНКА РОССИИ</t>
  </si>
  <si>
    <t>Дата начала периода</t>
  </si>
  <si>
    <t>Дата окончания периода</t>
  </si>
  <si>
    <t>Контрагент Наименование</t>
  </si>
  <si>
    <t>Исходящий остаток ИТБ</t>
  </si>
  <si>
    <t>Исходящий остаток СБ</t>
  </si>
  <si>
    <t>ЗП</t>
  </si>
  <si>
    <t xml:space="preserve">    1.1. Социально-бытовые услуги:</t>
  </si>
  <si>
    <t xml:space="preserve"> -покупка и доставка на дом продуктов питания, горячих обедов;</t>
  </si>
  <si>
    <t xml:space="preserve"> -содействие в приготовлении пищи;</t>
  </si>
  <si>
    <t xml:space="preserve"> -покупка и доставка на дом промышленных товаров первой необходимости;</t>
  </si>
  <si>
    <t xml:space="preserve"> -доставка воды, топка печей, содействие в обеспечении топливом (для проживающих в жилых помещениях без центрального отопления и (или) водоснабжения);</t>
  </si>
  <si>
    <t xml:space="preserve"> -сдача вещей в стирку, химчистку, ремонт и их обратная доставка; </t>
  </si>
  <si>
    <t xml:space="preserve"> -содействие в организации ремонта и уборки жилых помещений;</t>
  </si>
  <si>
    <t xml:space="preserve"> -содействие в оплате жилья и коммунальных услуг;</t>
  </si>
  <si>
    <t xml:space="preserve"> -содействие в организации предоставления услуг предприятиями торговли, коммунально -бытового обслуживания, связи и другими предприятиями, оказывающими услуги населению;</t>
  </si>
  <si>
    <t xml:space="preserve"> -оказание помощи в написании и прочтении писем;</t>
  </si>
  <si>
    <t xml:space="preserve"> -содействие в обеспечении книгами, журналами, газетами;</t>
  </si>
  <si>
    <t xml:space="preserve"> -смена нательного белья, кормление ослабленных граждан.</t>
  </si>
  <si>
    <t xml:space="preserve">    1.2. Социально-медицинские услуги:</t>
  </si>
  <si>
    <t xml:space="preserve"> -содействие в оказании медицинской помощи в объеме базовой программы обязательного медицинского  страхования граждан Российской Федерации, территориальных программ обязательного медицинского страхования, оказываемой государственными и муниципальными лечебно -профилактическими учреждениями;</t>
  </si>
  <si>
    <t xml:space="preserve"> -содействие в проведении медико -социальной экспертизы;</t>
  </si>
  <si>
    <t xml:space="preserve"> -содействие в проведении реабилитационных мероприятий (социальных, медицинских), в том числе для инвалидов  на основании индивидуальных программ реабилитации;</t>
  </si>
  <si>
    <t xml:space="preserve"> -содействие в обеспечении по заключению врачей лекарственными средствами и изделиями медицинского  назначения;</t>
  </si>
  <si>
    <t xml:space="preserve"> -вызов врача на дом, содействие в госпитализации, сопровождение нуждающихся в лечебно -профилактические учреждения;</t>
  </si>
  <si>
    <t xml:space="preserve"> -посещение в стационарных учреждениях здравоохранения в целях оказания морально -психологической  поддержки;</t>
  </si>
  <si>
    <t xml:space="preserve"> -содействие в направлении по заключению врачей на санаторно -курортное лечение;</t>
  </si>
  <si>
    <t xml:space="preserve"> -содействие в получении протезно -ортопедической помощи, а также в обеспечении техническими средствами ухода и реабилитации.</t>
  </si>
  <si>
    <t xml:space="preserve">    1.3. Социально-психологические услуги:</t>
  </si>
  <si>
    <t xml:space="preserve"> -социально -психологическое консультирование, обеспечивающее помощь клиенту в раскрытии и мобилизации физических, духовных, личностных, интеллектуальных ресурсов для решения социально -психологических проблем;</t>
  </si>
  <si>
    <t xml:space="preserve"> -психологическое консультирование, обеспечивающее оказание клиентам квалифицированной помощи по налаживанию межличностных отношений;</t>
  </si>
  <si>
    <t xml:space="preserve"> -экстренная психологическая (по телефону) и медико -психологическая помощь, обеспечивающая безотлагательное социально -психологическое и психологическое консультирование клиентов, укрепление уверенности в себе;</t>
  </si>
  <si>
    <t xml:space="preserve"> -беседы, общение, выслушивание, подбадривание, мотивация к активности, психологическая поддержка жизненного тонуса, обеспечивающие укрепление психического здоровья клиентов, повышение их стрессоустойчивости и психической защищенности.</t>
  </si>
  <si>
    <t xml:space="preserve">    1.4. Социально-педагогические услуги:</t>
  </si>
  <si>
    <t xml:space="preserve"> -содействие в получении инвалидами образования и (или) профессии с учетом их физических возможностей и умственных способностей; </t>
  </si>
  <si>
    <t xml:space="preserve"> -обучение инвалидов пользованию техническими средствами реабилитации;</t>
  </si>
  <si>
    <t xml:space="preserve"> -обучение родителей детей с ограниченными возможностями, в том числе детей -инвалидов, основам их реабилитации в домашних условиях.</t>
  </si>
  <si>
    <t xml:space="preserve"> --организация досуга, направленная на удовлетворение социокультурных и духовных запросов клиентов, способствующая расширению общего и культурного кругозора, сферы общения, повышению творческой активности клиентов, привлечению к участию в культурно-досуговых мероприятиях;</t>
  </si>
  <si>
    <t xml:space="preserve">    1.5. Социально-экономические услуги:</t>
  </si>
  <si>
    <t xml:space="preserve"> -содействие в получении полагающихся льгот, пособий, компенсаций, алиментов и других выплат, улучшении жилищных условий в соответствии с законодательством Российской Федерации;</t>
  </si>
  <si>
    <t xml:space="preserve"> -содействие в трудоустройстве.</t>
  </si>
  <si>
    <t xml:space="preserve">    1.6. Социально-правовые услуги:</t>
  </si>
  <si>
    <t xml:space="preserve"> -консультирование по вопросам, связанным с правом граждан на социальное обслуживание и защиту своих интересов в случае нарушения такого права;</t>
  </si>
  <si>
    <t xml:space="preserve"> -помощь в оформлении документов (кроме документов, касающихся вопросов собственности и приватизации);</t>
  </si>
  <si>
    <t xml:space="preserve"> -содействие в получении установленных действующим законодательством мер социальной поддержки;</t>
  </si>
  <si>
    <t xml:space="preserve"> -содействие в решении вопросов пенсионного обеспечения и предоставления других социальных выплат;</t>
  </si>
  <si>
    <t xml:space="preserve"> -содействие в получении юридической помощи и иных правовых услуг;</t>
  </si>
  <si>
    <t xml:space="preserve"> -получение по доверенности пенсий, пособий, других социальных выплат.</t>
  </si>
  <si>
    <t xml:space="preserve">    И другие необходимые социальные услуги.</t>
  </si>
  <si>
    <t>вернуться в Отчёт</t>
  </si>
  <si>
    <t>ЗП налоги</t>
  </si>
  <si>
    <t>Проверка</t>
  </si>
  <si>
    <t>76</t>
  </si>
  <si>
    <t>88</t>
  </si>
  <si>
    <t>189</t>
  </si>
  <si>
    <t>3</t>
  </si>
  <si>
    <t>4</t>
  </si>
  <si>
    <t>5</t>
  </si>
  <si>
    <t>2</t>
  </si>
  <si>
    <t>Состояние на</t>
  </si>
  <si>
    <t>ПФ (Пенсионный фонд)</t>
  </si>
  <si>
    <t>АБ</t>
  </si>
  <si>
    <t>СБ</t>
  </si>
  <si>
    <t>ИТБ</t>
  </si>
  <si>
    <t>Касса</t>
  </si>
  <si>
    <t>8</t>
  </si>
  <si>
    <t>Беспроцентный займ</t>
  </si>
  <si>
    <t>9</t>
  </si>
  <si>
    <t>10</t>
  </si>
  <si>
    <t>11</t>
  </si>
  <si>
    <t>12</t>
  </si>
  <si>
    <t>6</t>
  </si>
  <si>
    <t>302</t>
  </si>
  <si>
    <t>304</t>
  </si>
  <si>
    <t>404</t>
  </si>
  <si>
    <t>325</t>
  </si>
  <si>
    <t>905</t>
  </si>
  <si>
    <t>332</t>
  </si>
  <si>
    <t>Частичный возврат беспроцентного займа</t>
  </si>
  <si>
    <t>7</t>
  </si>
  <si>
    <t>906</t>
  </si>
  <si>
    <t>437</t>
  </si>
  <si>
    <t>439</t>
  </si>
  <si>
    <t>503</t>
  </si>
  <si>
    <t>507</t>
  </si>
  <si>
    <t xml:space="preserve"> </t>
  </si>
  <si>
    <t>Частичный возврат беспроцентного займа за 2013 год, НДС не облагается</t>
  </si>
  <si>
    <t>834</t>
  </si>
  <si>
    <t>668</t>
  </si>
  <si>
    <t>160</t>
  </si>
  <si>
    <t>21</t>
  </si>
  <si>
    <t>279</t>
  </si>
  <si>
    <t>310</t>
  </si>
  <si>
    <t>652</t>
  </si>
  <si>
    <t>320</t>
  </si>
  <si>
    <t>106</t>
  </si>
  <si>
    <t>52</t>
  </si>
  <si>
    <t>152286</t>
  </si>
  <si>
    <t>61</t>
  </si>
  <si>
    <t>74</t>
  </si>
  <si>
    <t>381</t>
  </si>
  <si>
    <t>394</t>
  </si>
  <si>
    <t>399</t>
  </si>
  <si>
    <t>139</t>
  </si>
  <si>
    <t>92595</t>
  </si>
  <si>
    <t>406</t>
  </si>
  <si>
    <t>416</t>
  </si>
  <si>
    <t>451</t>
  </si>
  <si>
    <t>485</t>
  </si>
  <si>
    <t>486</t>
  </si>
  <si>
    <t>233</t>
  </si>
  <si>
    <t>35</t>
  </si>
  <si>
    <t>38</t>
  </si>
  <si>
    <t>47</t>
  </si>
  <si>
    <t>50</t>
  </si>
  <si>
    <t>53</t>
  </si>
  <si>
    <t>68</t>
  </si>
  <si>
    <t>105</t>
  </si>
  <si>
    <t>109</t>
  </si>
  <si>
    <t>55</t>
  </si>
  <si>
    <t>127</t>
  </si>
  <si>
    <t>181</t>
  </si>
  <si>
    <t>67</t>
  </si>
  <si>
    <t>258</t>
  </si>
  <si>
    <t>Банк, касса</t>
  </si>
  <si>
    <t>Сотрудников:</t>
  </si>
  <si>
    <t>Входящий остаток СБ (на счёте в СберБанке)</t>
  </si>
  <si>
    <t>Входящий остаток ИТБ (на счёте в ИнвестТоргБанке)</t>
  </si>
  <si>
    <t>Входящий ост. СБ+ИТБ</t>
  </si>
  <si>
    <t>Исходящий остаток СБ + ИТБ</t>
  </si>
  <si>
    <t>Расход</t>
  </si>
  <si>
    <t>Приход</t>
  </si>
  <si>
    <t>Акционерный Коммерческий Банк "ИНВЕСТИЦИОННЫЙ ТОРГОВЫЙ БАНК" (ПАО)</t>
  </si>
  <si>
    <t>ПРОБО "Росток"</t>
  </si>
  <si>
    <t>Остаток :</t>
  </si>
  <si>
    <t>Дата операции</t>
  </si>
  <si>
    <t>Номер пп</t>
  </si>
  <si>
    <t>Дата пп</t>
  </si>
  <si>
    <t>Запрос на Развитие :</t>
  </si>
  <si>
    <t>Примечания:</t>
  </si>
  <si>
    <t xml:space="preserve">Финансовый отчёт Ростка за </t>
  </si>
  <si>
    <r>
      <t xml:space="preserve">ПЕРЕЧЕНЬ гарантированных государством социальных услуг для инвалидов на дому: 
</t>
    </r>
    <r>
      <rPr>
        <sz val="11"/>
        <color indexed="8"/>
        <rFont val="Times New Roman"/>
        <family val="1"/>
      </rPr>
      <t>(из Постановления Администрации Псковской области N 496 от 22.12.2005)</t>
    </r>
  </si>
  <si>
    <t xml:space="preserve"> = средний расход на одного на МИНИМАЛЬНУЮ поддержку</t>
  </si>
  <si>
    <t xml:space="preserve">Это наш средний расход  в этом месяце на одного подопечного из 60-ти, 
на оказание МИНИМАЛЬНОЙ НЕОБХОДИМОЙ поддержки для жизни в обществе, 
которая указана в гарантрированном государственном ПЕРЕЧНЕ.
Это Вместо помещения в психоневрологический интернат, 
которое обходится государству более 20 000 руб. в месяц.
И Это на указанный % дешевле,
чем содержание в психоневрологических интернатах.
</t>
  </si>
  <si>
    <t xml:space="preserve">Это наш средний расход  в этом месяце на одного подопечного из 60-ти, 
на оказание ВСЕЙ необходимой поддержки для жизни в обществе, 
которая указана в гарантрированном государственном ПЕРЕЧНЕ.
Это Вместо помещения в психоневрологический интернат, 
которое обходится государству более 20 000 руб. в месяц.
И Это на указанный % дешевле,
чем содержание в психоневрологических интернатах.
</t>
  </si>
  <si>
    <t xml:space="preserve"> = средний расход на одного на ВСЮ поддержку</t>
  </si>
  <si>
    <t>Это помощь, гарантированная государством, без которой наши подопечные не могут сами адаптироваться в нашем в обществе - в быту, работе, учёбе, общении.
Эту помощь оказывают Соцработники, Соцпедагоги и Психологи из Ростка (см. лист "Перечень")</t>
  </si>
  <si>
    <t>Займы и отложенные обязательста :</t>
  </si>
  <si>
    <t>см. лист "Займы"</t>
  </si>
  <si>
    <t>др.жителей (сироты, инвалиды, члены их семей)</t>
  </si>
  <si>
    <t>6-  Движение между собственными счетами Ростка  в банках</t>
  </si>
  <si>
    <t>8-  выдано под отчёт</t>
  </si>
  <si>
    <t>9-  Возврат займов за предыдущие периоды :</t>
  </si>
  <si>
    <t>в т.ч. сирот-инвалалидов</t>
  </si>
  <si>
    <t>Расходы :</t>
  </si>
  <si>
    <t>Поступления :</t>
  </si>
  <si>
    <t xml:space="preserve">                                 расходы Сопутствующие и временные :</t>
  </si>
  <si>
    <t>Выведено из интернатов с 2000-го года сирот-инвалидов:</t>
  </si>
  <si>
    <t>частное лицо</t>
  </si>
  <si>
    <t>ИП</t>
  </si>
  <si>
    <t>частное лицо + ИП</t>
  </si>
  <si>
    <t>ПФ + частное лицо + ИП</t>
  </si>
  <si>
    <t>Дата, %, зп</t>
  </si>
  <si>
    <t>Остаток займов к возврату</t>
  </si>
  <si>
    <t>( АБ - АльфаБанк, СБ - СберБанк, ИТБ - ИнвестТоргБанк )</t>
  </si>
  <si>
    <t>Дата документа</t>
  </si>
  <si>
    <t>Всего остаток займов к возврату</t>
  </si>
  <si>
    <t>Наименование контрагента</t>
  </si>
  <si>
    <t xml:space="preserve"> - Это помощь, которая гарантированна государством, без которой наши подопечные, в разной степени, не могут сами адаптироваться в нашем обществе - в быту, работе, учёбе, общении. 
Сейчас её бесплатно предоставляет Социальная Служба Ростка.</t>
  </si>
  <si>
    <t>в пни (психоневрологический интернат)</t>
  </si>
  <si>
    <t>Назначение платежа / 
Наименование контрагента</t>
  </si>
  <si>
    <t xml:space="preserve">Члены Ростка и волонтёры с 2000 г. вложили более 50-ти миллионов рублей собственных средств.
           С 2007 г. Росток старался привлечь Администрацию области к финансированию необходимой социальной помощи и параллельно искали благотворителей.
Собственные средства к 2010 г. закончились, благотворителей нашлось не достаточно, а Администрация существенно так и не подключилась.
           Дети, тем временем, взрослели и просили забрать их из интерната. И мы старались им не отказывать. 
В результате нам пришлось брать займы (беспроцентные) на зарплаты сотрудников Социальной Службы Ростка, чья помощь ежедневно нужна нашим подопечным.
           Мы счетаем, что это дело нужно продолжать, и надеемся, что сможем привлечь Администрацию области и благотворителей. </t>
  </si>
  <si>
    <t>И вообще:</t>
  </si>
  <si>
    <t>выплачено зарплат</t>
  </si>
  <si>
    <t>выплачено налогов</t>
  </si>
  <si>
    <t>Это помощь, которая не входит в ПЕРЕЧЕНЬ гарантированных государством услуг, но которая так же необходима нашим подопечным, чтобы адаптироваться в нашем обществе - в быту, работе, учёбе, общении. Содержание смотрите по переченю подстатей.</t>
  </si>
  <si>
    <t>выплачено зп+налогов</t>
  </si>
  <si>
    <t>БЛАГОТВОРИТЕЛЬНАЯ ПОМОЩЬ</t>
  </si>
  <si>
    <t>зарплата бухгалтеру</t>
  </si>
  <si>
    <t>(персональные данные)</t>
  </si>
  <si>
    <t>зарплата водителю</t>
  </si>
  <si>
    <t>зарплата мастеру по благоустройству</t>
  </si>
  <si>
    <t>зарплата мастеру столярной мастерской</t>
  </si>
  <si>
    <t>зарплата мастеру швейной мастерской</t>
  </si>
  <si>
    <t>зарплата Психологу</t>
  </si>
  <si>
    <t>зарплата работнику мастерской</t>
  </si>
  <si>
    <t>зарплата СоцПедагогу</t>
  </si>
  <si>
    <t>зарплата СоцРаботнику</t>
  </si>
  <si>
    <t>зарплата за уборку</t>
  </si>
  <si>
    <t>ООО НКО "Яндекс.Деньги"</t>
  </si>
  <si>
    <t>зарплата СоцПедагогу продлёнки</t>
  </si>
  <si>
    <t>=</t>
  </si>
  <si>
    <t>КАФ ФОНД ПОДДЕРЖКИ И РАЗВИТИЯ ФИЛАНТРОПИИ//101000 РОССИЯ, МОСКВА,УЛ.МЯСНИЦКАЯ, Д.24/7, СТР.1//</t>
  </si>
  <si>
    <t>338</t>
  </si>
  <si>
    <t>(ПФ СЧ.Взнос). Взыскание денежных средств в ПФР на осн. ст. 19 №212-ФЗ от 24.07.2009 по Решению № 070S02150000772 от 2015-09-23</t>
  </si>
  <si>
    <t>Управление Федерального казначейства по Псковской области (Отделение Пенсионного фонда Российской Федерации (государственное учреждение) по Псковской области)</t>
  </si>
  <si>
    <t>147</t>
  </si>
  <si>
    <t>149</t>
  </si>
  <si>
    <t>151</t>
  </si>
  <si>
    <t>(ПФ СЧ.Взнос). Взыскание денежных средств в ПФР на осн. ст. 19 №212-ФЗ от 24.07.2009 по Решению № 070S02150000827 от 2015-09-23</t>
  </si>
  <si>
    <t>ИП Ш.И.Н.</t>
  </si>
  <si>
    <t>Частное лицо</t>
  </si>
  <si>
    <r>
      <t>Другие необходимые социальные услуги</t>
    </r>
    <r>
      <rPr>
        <sz val="11"/>
        <color indexed="8"/>
        <rFont val="Times New Roman"/>
        <family val="1"/>
      </rPr>
      <t xml:space="preserve"> Из ПЕРЕЧНЯ гарантированных социальных услуг:</t>
    </r>
  </si>
  <si>
    <r>
      <rPr>
        <u val="single"/>
        <sz val="11"/>
        <color indexed="8"/>
        <rFont val="Times New Roman"/>
        <family val="1"/>
      </rPr>
      <t>в том числе,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не только на дому:</t>
    </r>
  </si>
  <si>
    <t xml:space="preserve">    5.1. Социально-бытовые услуги:</t>
  </si>
  <si>
    <t>-предоставление жилой площади, помещений для организации реабилитационных мероприятий, лечебно-трудовой и учебной деятельности, культурного и бытового обслуживания;</t>
  </si>
  <si>
    <t>-предоставление в пользование мебели;</t>
  </si>
  <si>
    <t>-предоставление мягкого инвентаря (одежды, обуви, нательного белья и постельных принадлежностей);</t>
  </si>
  <si>
    <t>-обеспечение сохранности вещей и ценностей, принадлежащих клиентам;</t>
  </si>
  <si>
    <t xml:space="preserve">    5.3. Социально-психологические услуги:</t>
  </si>
  <si>
    <t>-социально-психологическое консультирование, которое на основе полученной от клиента информации и обсуждения с ним возникших социально-психологических проблем должно помочь ему раскрыть и мобилизовать внутренние ресурсы и решить эти проблемы;</t>
  </si>
  <si>
    <r>
      <t xml:space="preserve">-психологическая коррекция, как активное психологическое воздействие, обеспечивающая преодоление или ослабление отклонений в развитии, эмоциональном состоянии и поведении клиентов (неблагоприятных форм эмоционального реагирования и стереотипов поведения отдельных лиц, конфликтных отношений родителей с детьми, нарушений общения у детей или искажения в их психическом развитии и т.д.), что позволит привести эти показатели в соответствие с возрастными нормами </t>
    </r>
    <r>
      <rPr>
        <i/>
        <sz val="11"/>
        <color indexed="8"/>
        <rFont val="Times New Roman"/>
        <family val="1"/>
      </rPr>
      <t>и требованиями социальной среды</t>
    </r>
    <r>
      <rPr>
        <sz val="11"/>
        <color indexed="8"/>
        <rFont val="Times New Roman"/>
        <family val="1"/>
      </rPr>
      <t>;</t>
    </r>
  </si>
  <si>
    <r>
      <t xml:space="preserve">-психологические тренинги, направленные на снятие последствий психотравмирующих ситуаций, нервно- психической напряженности, </t>
    </r>
    <r>
      <rPr>
        <i/>
        <sz val="11"/>
        <color indexed="8"/>
        <rFont val="Times New Roman"/>
        <family val="1"/>
      </rPr>
      <t>привитие социально ценных норм поведения</t>
    </r>
    <r>
      <rPr>
        <sz val="11"/>
        <color indexed="8"/>
        <rFont val="Times New Roman"/>
        <family val="1"/>
      </rPr>
      <t xml:space="preserve"> людям, преодолевающим асоциальные формы жизнедеятельности, формирование личностных предпосылок для адаптации к изменяющимся условиям;</t>
    </r>
  </si>
  <si>
    <t>-оказание психологической помощи, в том числе беседы, общение, выслушивание, подбадривание, мотивация к активности, психологическая поддержка жизненного тонуса клиентов.</t>
  </si>
  <si>
    <t xml:space="preserve">    5.4. Социально-педагогические услуги:</t>
  </si>
  <si>
    <t>-социально-педагогическая диагностика и обследование личности, проводимые с использованием современных приборов, аппаратуры, тестов, дающие на основании всестороннего изучения личности (взрослого и ребенка) объективную оценку её состояния для оказания в соответствии с установленным диагнозом эффективной педагогической помощи клиенту, попавшему в кризисную или конфликтную ситуацию, устанавливающие формы и степень социальной дезадаптации детей, определяющие интеллектуальное развитие ребёнка, изучающие его склонности, степень готовности к школе и т.д.;</t>
  </si>
  <si>
    <t>-педагогическая коррекция, обеспечивающая оказание квалифицированной и эффективной педагогической помощи родителям (в форме бесед, разъяснений, рекомендаций и т.п.) в преодолении и исправлении допущенных ими педагогических ошибок или конфликтных ситуаций в семье, травмирующих детей, а также в исправлении неадекватных родительских установок и форм поведения родителей при воспитании детей;</t>
  </si>
  <si>
    <t>-организация досуга, направленная на удовлетворение социокультурных и духовных запросов клиентов, способствующая расширению общего и культурного кругозора, сферы общения, повышению творческой активности клиентов, привлечению к участию в культурно-досуговых мероприятиях;</t>
  </si>
  <si>
    <t>-организация профессиональной ориентации, профессионального обучения, трудоустройства подростков.</t>
  </si>
  <si>
    <t xml:space="preserve">    5.5. Социально-экономические услуги:</t>
  </si>
  <si>
    <t>-оказание материальной помощи, заключающееся в предоставлении клиентам денежных средств, продуктов питания, средств санитарии и гигиены, одежды, обуви, белья и других предметов первой необходимости;</t>
  </si>
  <si>
    <t>-содействие в решении вопросов занятости с предоставлением клиентам объективной информации о состоянии данной проблемы в интересующих населенных пунктах, оказании практической помощи в поиске и выборе места  и характера работы, в устройстве на курсы переподготовки через службы занятости и т.д.;</t>
  </si>
  <si>
    <r>
      <t>-осуществление социального патронажа</t>
    </r>
    <r>
      <rPr>
        <sz val="11"/>
        <color indexed="8"/>
        <rFont val="Times New Roman"/>
        <family val="1"/>
      </rPr>
      <t xml:space="preserve"> малообеспеченных семей путём систематических наблюдений за социально-экономическим состоянием клиентов с целью своевременного выявления угрозы осложнения или возникновения трудной жизненной ситуации.</t>
    </r>
  </si>
  <si>
    <t>-психологическое консультирование, обеспечивающее оказание клиентам квалифицированной помощи по налаживанию межличностных отношений для предупреждения и преодоления семейных конфликтов, по вопросам детско-родительских, супружеских и других значимых отношений;</t>
  </si>
  <si>
    <t>(Благо.ру), Пожертвование по договору 127/ТФ-1/816 от 01.12.13</t>
  </si>
  <si>
    <t xml:space="preserve">М.К.С. Частное лицо. (Москва). ПАО СБЕРБАНК/РОССИЯ  МОСКВА </t>
  </si>
  <si>
    <t xml:space="preserve">Б.М.В. Частное лицо, (ЕКАТЕРИНБУРГ) УРАЛЬСКИЙ БАНК ОАО "СБЕРБАНК РОССИИ"/РОССИЯ  СВЕРДЛОВСКАЯ </t>
  </si>
  <si>
    <t>С.М.А. Частное лицо. (Г.БРЯНСК) ОТДЕЛЕНИЕ N8605 СБЕРБАНКА РОССИИ/РОССИЯ БРЯНСКАЯ</t>
  </si>
  <si>
    <t xml:space="preserve">О.Э.У. Частное лицо.(УЛАН-УДЭ, БУРЯТИЯ) ОТДЕЛЕНИЕ N8601 СБЕРБАНКА РОССИИ/РОССИЯ </t>
  </si>
  <si>
    <t>Пожертвование на благотворительную деятельность</t>
  </si>
  <si>
    <t>К.И.В. Частное лицо, (МОСКВА)</t>
  </si>
  <si>
    <t xml:space="preserve">О.А.А. Частное лицо, (Санкт - Петербург) Россия, 199406, </t>
  </si>
  <si>
    <t>993</t>
  </si>
  <si>
    <t xml:space="preserve">Д.К.М. Частное лицо (Москва), </t>
  </si>
  <si>
    <t>Ц.П.П. Частное лицо,</t>
  </si>
  <si>
    <t>№ док.</t>
  </si>
  <si>
    <t>Дата док.</t>
  </si>
  <si>
    <t>беспроцентный займ</t>
  </si>
  <si>
    <t>Приходный кассовый ордер</t>
  </si>
  <si>
    <t>Платёжная ведомость по расходному кассовому ордеру № 6 от 16.10</t>
  </si>
  <si>
    <t>зарплата директору по ахч</t>
  </si>
  <si>
    <t>товарный чек</t>
  </si>
  <si>
    <t>Номер док.</t>
  </si>
  <si>
    <t>Банк Касса</t>
  </si>
  <si>
    <t>Входящий остаток в Кассе</t>
  </si>
  <si>
    <t>Исходящий остаток в Кассе</t>
  </si>
  <si>
    <t>Входящий ост. Касса+СБ+ИТБ</t>
  </si>
  <si>
    <t>Исходящий остаток Касса+СБ + ИТБ</t>
  </si>
  <si>
    <t>Б/К</t>
  </si>
  <si>
    <t>НДФЛ</t>
  </si>
  <si>
    <t>% от вида,</t>
  </si>
  <si>
    <t>дата</t>
  </si>
  <si>
    <t>Сумма</t>
  </si>
  <si>
    <t>П-1 -Благотворительные пожертвования</t>
  </si>
  <si>
    <t>П-2 -Государственное финансирование</t>
  </si>
  <si>
    <t>П-3 -выручка от реализации изделий мастерских</t>
  </si>
  <si>
    <t>П-5 -возвраты ошибочных платежей</t>
  </si>
  <si>
    <t>П-7 -займы на деятельность</t>
  </si>
  <si>
    <t>П-8 - -другое</t>
  </si>
  <si>
    <r>
      <t xml:space="preserve">1-1 -фонд зарплаты работников Социальной Службы, </t>
    </r>
    <r>
      <rPr>
        <b/>
        <i/>
        <sz val="11"/>
        <rFont val="Calibri"/>
        <family val="2"/>
      </rPr>
      <t xml:space="preserve">в т.ч.: </t>
    </r>
  </si>
  <si>
    <r>
      <t xml:space="preserve">1-2 -расходы на консультации от внешнего супервизора - психолога,  </t>
    </r>
    <r>
      <rPr>
        <b/>
        <i/>
        <sz val="11"/>
        <rFont val="Calibri"/>
        <family val="2"/>
      </rPr>
      <t xml:space="preserve">в т.ч.: </t>
    </r>
  </si>
  <si>
    <t>1-3 -компенсация питания соцработников в соц.квартирах</t>
  </si>
  <si>
    <t>1-4 -мобильная связь сотрудников Социальной Службы</t>
  </si>
  <si>
    <r>
      <t xml:space="preserve">1-5 -доставку сотрудников Социальной Службы к подопечным по району, </t>
    </r>
    <r>
      <rPr>
        <b/>
        <i/>
        <sz val="11"/>
        <rFont val="Calibri"/>
        <family val="2"/>
      </rPr>
      <t>в т.ч.:</t>
    </r>
  </si>
  <si>
    <r>
      <t xml:space="preserve">1-6 -расходы на содержание  рабочих мест Соц.Службы, </t>
    </r>
    <r>
      <rPr>
        <b/>
        <i/>
        <sz val="11"/>
        <rFont val="Calibri"/>
        <family val="2"/>
      </rPr>
      <t xml:space="preserve">в т.ч.: </t>
    </r>
  </si>
  <si>
    <t>1-7 -плата за налог на имущество Соц. Центра  и землю</t>
  </si>
  <si>
    <r>
      <t xml:space="preserve">2-01 -доставка подопечных на работу, учёбу, в город, </t>
    </r>
    <r>
      <rPr>
        <b/>
        <i/>
        <sz val="11"/>
        <rFont val="Calibri"/>
        <family val="2"/>
      </rPr>
      <t>в т.ч.:</t>
    </r>
  </si>
  <si>
    <t>2-02 -помощь подопечным в ремонте жилья, мебели и т.п.</t>
  </si>
  <si>
    <t>2-03 -содержание дома и квартиры учебного проживания</t>
  </si>
  <si>
    <r>
      <t xml:space="preserve">2-04 -содержание помещений и раб-х мест для орг-ции доп.помощи, </t>
    </r>
    <r>
      <rPr>
        <b/>
        <i/>
        <sz val="11"/>
        <rFont val="Calibri"/>
        <family val="2"/>
      </rPr>
      <t xml:space="preserve">в т.ч.: </t>
    </r>
  </si>
  <si>
    <r>
      <t>2-05 -Продлёнка  -фонд зарплаты одного соцпедагога (доп.поддержка),</t>
    </r>
    <r>
      <rPr>
        <b/>
        <i/>
        <sz val="11"/>
        <rFont val="Calibri"/>
        <family val="2"/>
      </rPr>
      <t xml:space="preserve"> в т.ч.: </t>
    </r>
  </si>
  <si>
    <t>2-06 -Школа приёмных родителей</t>
  </si>
  <si>
    <t>2-07 -Клуб приёмных семей</t>
  </si>
  <si>
    <t>2-08 -досуговые мероприятия</t>
  </si>
  <si>
    <t>2-09 -Кружки</t>
  </si>
  <si>
    <t>2-10 -Совместные поездки</t>
  </si>
  <si>
    <t>2-11 -доп.мед.помощь подопечным</t>
  </si>
  <si>
    <t>2-12 -материальная помощь подопечным</t>
  </si>
  <si>
    <r>
      <t xml:space="preserve">3-1 -Фонд зарплаты мастеров и работников, </t>
    </r>
    <r>
      <rPr>
        <b/>
        <i/>
        <sz val="11"/>
        <rFont val="Calibri"/>
        <family val="2"/>
      </rPr>
      <t xml:space="preserve">в т.ч.: </t>
    </r>
  </si>
  <si>
    <r>
      <t xml:space="preserve">3-2 -доставка сотрудников мастерских к удалённым рабочим местам, </t>
    </r>
    <r>
      <rPr>
        <b/>
        <i/>
        <sz val="11"/>
        <rFont val="Calibri"/>
        <family val="2"/>
      </rPr>
      <t>в т.ч.:</t>
    </r>
  </si>
  <si>
    <r>
      <t xml:space="preserve">3-3 -расходы на содержание помещений и рабочих  мест мастерских, </t>
    </r>
    <r>
      <rPr>
        <b/>
        <i/>
        <sz val="11"/>
        <rFont val="Calibri"/>
        <family val="2"/>
      </rPr>
      <t xml:space="preserve">в т.ч.: </t>
    </r>
  </si>
  <si>
    <t>3-4 -инструменты и оборудование для мастерских</t>
  </si>
  <si>
    <t>3-5 -расходные материалы для мастерских и заказанные работы 3-х лиц</t>
  </si>
  <si>
    <t>3-6 -налоги 6%</t>
  </si>
  <si>
    <t>3-7 -плата за налог на имущество мастерских и землю</t>
  </si>
  <si>
    <t>4-1 -написание методических материалов</t>
  </si>
  <si>
    <t>4-2 -информационные материалы</t>
  </si>
  <si>
    <t>4-3 -расходы на участие в семинарах, конференциях</t>
  </si>
  <si>
    <t>4-4 -расходы на привлечение властей, специалистов, общественности</t>
  </si>
  <si>
    <t>4-5 -расходы на привлечение волонтёров</t>
  </si>
  <si>
    <r>
      <t xml:space="preserve">4-6 -фонд зарплаты специалиста по  связям с общественностью, </t>
    </r>
    <r>
      <rPr>
        <b/>
        <i/>
        <sz val="11"/>
        <rFont val="Calibri"/>
        <family val="2"/>
      </rPr>
      <t xml:space="preserve">в т.ч.: </t>
    </r>
  </si>
  <si>
    <t>4-7 -дрова для волонтёрской и гостевой квартиры и бани=10%  (распр-е опыта)</t>
  </si>
  <si>
    <r>
      <t xml:space="preserve">5-1 -Фонд зарплаты бухгалтера, директора по ахч, администратора, </t>
    </r>
    <r>
      <rPr>
        <b/>
        <i/>
        <sz val="11"/>
        <color indexed="23"/>
        <rFont val="Calibri"/>
        <family val="2"/>
      </rPr>
      <t xml:space="preserve">в т.ч.: </t>
    </r>
  </si>
  <si>
    <t>5-2 -коммандировки за территорию района: бух-ра, дир. по ахч, адм-ра</t>
  </si>
  <si>
    <t>5-3 -коммандировки членов Правления и ревизора Ростка</t>
  </si>
  <si>
    <t>5-4 -банковское обслуживание</t>
  </si>
  <si>
    <t>5-5  -юр.усл., аудит, консультации, прогр-е обесп-е, орг.техника</t>
  </si>
  <si>
    <t>5-6 -штрафы и пени</t>
  </si>
  <si>
    <r>
      <t>5-7 -содержание рабочих мест бух-ра, дир. по ахч, адм-ра,</t>
    </r>
    <r>
      <rPr>
        <b/>
        <i/>
        <sz val="11"/>
        <color indexed="23"/>
        <rFont val="Calibri"/>
        <family val="2"/>
      </rPr>
      <t xml:space="preserve"> в т.ч.: </t>
    </r>
  </si>
  <si>
    <t>5-8 -плата за налог на имущество и землю</t>
  </si>
  <si>
    <t xml:space="preserve">    1-1-1 -выплаченная зарплата Соцработникам, Соцпедагогам и Психологам</t>
  </si>
  <si>
    <t xml:space="preserve">    1-1-2 -подоходный налог с фондами пенс. и соц. страх. (Соц.Служба)</t>
  </si>
  <si>
    <t xml:space="preserve">    1-2-1 -выплаченная зарплата внешнего супервизора - психолога,</t>
  </si>
  <si>
    <t xml:space="preserve">    1-2-2 -подоходный налог с фондами пенс. и соц. страх. (Соц.Служба, супервиз.)</t>
  </si>
  <si>
    <t xml:space="preserve">    1-2-3 -коммандировочные расходы внешнего супервизора - психолога,</t>
  </si>
  <si>
    <t xml:space="preserve">    1-3-1 -выплаченная компенсация питания соцработников в соцквартирах</t>
  </si>
  <si>
    <t xml:space="preserve">    1-3-2 -подоходный налог с фондами пенс. и соц. страх. (Соц.Служба, питание)</t>
  </si>
  <si>
    <t xml:space="preserve">    1-5-1 -фонд зарплаты водителя = 40% ставки, в т.ч.: </t>
  </si>
  <si>
    <t xml:space="preserve">    1-5-2 -авто= бензин, ремонт.=40%. (Соц.Служба)</t>
  </si>
  <si>
    <t xml:space="preserve">    1-5-3 -такси в выходные дни=80%. (Соц.Служба)</t>
  </si>
  <si>
    <t xml:space="preserve">    1-5-4 -коммандировки  за территорию района:</t>
  </si>
  <si>
    <t xml:space="preserve">    1-6-1 -фонд зарплаты уборщицы в соц.центре = 90% от 0,5 ставки, в т.ч.: </t>
  </si>
  <si>
    <t xml:space="preserve">    1-6-2 -канц.товары=70%.  (Соц.Служба)</t>
  </si>
  <si>
    <t xml:space="preserve">    1-6-3 -ремонты в Социальном Центре "Росток"=20%</t>
  </si>
  <si>
    <t xml:space="preserve">    1-6-4 -электричество=50%.  (Соц.Служба)</t>
  </si>
  <si>
    <t xml:space="preserve">    1-6-5 -вневедомственная охрана=50%.  (Соц.Служба)</t>
  </si>
  <si>
    <t xml:space="preserve">    1-6-6 -телефон и интернет=50%.  (Соц.Служба)</t>
  </si>
  <si>
    <t xml:space="preserve">    2-01-1 -фонд зарплаты водителя = 50% ставки, в т.ч.:  (доп.поддержка)</t>
  </si>
  <si>
    <t xml:space="preserve">    2-01-2 -авто= бензин, ремонт.=50% (доп.поддержка)</t>
  </si>
  <si>
    <t xml:space="preserve">    2-01-3 -такси в выходные дни=20% (доп.поддержка)</t>
  </si>
  <si>
    <t xml:space="preserve">    2-04-1 -канц.товары=20% (доп.поддержка)</t>
  </si>
  <si>
    <t xml:space="preserve">    2-04-2 -ремонты в местах проживания подопечных=50% (доп.поддержка)</t>
  </si>
  <si>
    <t xml:space="preserve">    2-04-3 -электричество=20% (доп.поддержка)</t>
  </si>
  <si>
    <t xml:space="preserve">    2-04-4 -вневедомственная охрана=20% (доп.поддержка)</t>
  </si>
  <si>
    <t xml:space="preserve">    2-04-5 -телефон и интернет=10% (доп.поддержка)</t>
  </si>
  <si>
    <t xml:space="preserve">    2-05-1 -выплаченная зарплата соцпедагога продлёнки (доп.поддержка)</t>
  </si>
  <si>
    <t xml:space="preserve">    2-05-2 -подоходный налог с фондами пенс. и соц. страх. (продлёнка)</t>
  </si>
  <si>
    <t xml:space="preserve">    3-1-1 -выплаченная зарплата мастеров  и работников,</t>
  </si>
  <si>
    <t xml:space="preserve">    3-1-2 -подоходный налог с фондами пенс. и соц. страх. (мастерские)</t>
  </si>
  <si>
    <t xml:space="preserve">    3-2-1 -фонд зарплаты водителя = 10% ставки, (мастерские) в т.ч.: </t>
  </si>
  <si>
    <t xml:space="preserve">    3-2-2 -авто= бензин, ремонт=10%  (мастерские)</t>
  </si>
  <si>
    <t xml:space="preserve">    3-3-1 -ремонты в мастерских=20%</t>
  </si>
  <si>
    <t xml:space="preserve">    3-3-2 -электричество=20%  (мастерские)</t>
  </si>
  <si>
    <t xml:space="preserve">    3-3-3 -вневедомственная охрана=20%  (мастерские)</t>
  </si>
  <si>
    <t xml:space="preserve">    3-3-4 -телефон и интернет=10%  (мастерские)</t>
  </si>
  <si>
    <t xml:space="preserve">    3-3-5 -дрова=90%  (мастерские)</t>
  </si>
  <si>
    <t xml:space="preserve">    4-6-1 -выплаченная зарплата специалиста по  связям с общественностью</t>
  </si>
  <si>
    <t xml:space="preserve">    4-6-2 -подоходный налог с фондами пенс. и соц. страх. (по связи с общ-ю)</t>
  </si>
  <si>
    <t xml:space="preserve">    5-1-1 -выплаченная зарплата бухгалтера,  директора по ахч, адм-ра</t>
  </si>
  <si>
    <t xml:space="preserve">    5-1-2 -подоходный налог с фондами пенс. и соц. страх. (админ.)</t>
  </si>
  <si>
    <t xml:space="preserve">    5-7-1 -фонд зарплаты уборщицы = 10% от 0,5 ставки, в т.ч.: </t>
  </si>
  <si>
    <t xml:space="preserve">    5-7-2 -канц.товары=10% (админ.)</t>
  </si>
  <si>
    <t xml:space="preserve">    5-7-3 -ремонты  админ.раб.мест=10%</t>
  </si>
  <si>
    <t xml:space="preserve">    5-7-4 -электричество=10% (админ.)</t>
  </si>
  <si>
    <t xml:space="preserve">    5-7-5 -вневедомственная охрана=10% (админ.)</t>
  </si>
  <si>
    <t xml:space="preserve">    5-7-6 -телефон и интернет=30% (админ.)</t>
  </si>
  <si>
    <t xml:space="preserve">    1-5-1-1 -выплаченная зарплата водителя= 40% (Соц.Служба)</t>
  </si>
  <si>
    <t xml:space="preserve">    2-01-1-1 -выплаченная зарплата водителя=50%, (доп.поддержка)</t>
  </si>
  <si>
    <t xml:space="preserve">    3-2-1-1 -выплаченная зарплата водителя=10%  (мастерские)</t>
  </si>
  <si>
    <t xml:space="preserve">    1-6-1-1 -выплаченная зарплата уборщицы = 90% от 0,5 ставки. С.Центр</t>
  </si>
  <si>
    <t xml:space="preserve">    5-7-1-1 -выплаченная зарплата уборщицы = 10% (админ.)</t>
  </si>
  <si>
    <t xml:space="preserve">    1-6-2 -канц.товары=70%. С.Центр</t>
  </si>
  <si>
    <t xml:space="preserve">    1-6-5 -вневедомственная охрана=50%. С.Центр</t>
  </si>
  <si>
    <t xml:space="preserve">    4-7 -дрова для волонтёрской и гостевой квартиры и бани=10%  (распр-е опыта)</t>
  </si>
  <si>
    <t xml:space="preserve">    1-5-1-2 -подоход.налог с фондами пенс. и соц. страх. (Соц.Служба,водитель)</t>
  </si>
  <si>
    <t xml:space="preserve">    1-6-1-2 -подоходный налог с фондами пенс. и соц. страх. Убор. (Соц.Служба)</t>
  </si>
  <si>
    <t xml:space="preserve">    2-01-1-2 -под-ый налог с ф. пенс. и соц. страх.(доп.поддержка,водитель)</t>
  </si>
  <si>
    <t xml:space="preserve">    3-2-1-2 -под-ый налог с ф. пенс. и соц. страх.  (мастерские, водитель)</t>
  </si>
  <si>
    <t xml:space="preserve">    5-7-1-2 -подоходный налог с фондами пенс. и соц. страх. (админ.убока)</t>
  </si>
  <si>
    <t xml:space="preserve">        1-5-1-1 -выплаченная зарплата водителя= 40% (Соц.Служба)</t>
  </si>
  <si>
    <t xml:space="preserve">        1-5-1-2 -подоход.налог с фондами пенс. и соц. страх. (Соц.Служба,водитель)</t>
  </si>
  <si>
    <t xml:space="preserve">        1-6-1-1 -выплаченная зарплата уборщицы = 90% от 0,5 ставки.  (Соц.Служба)</t>
  </si>
  <si>
    <t xml:space="preserve">        1-6-1-2 -подоходный налог с фондами пенс. и соц. страх. Убор. (Соц.Служба)</t>
  </si>
  <si>
    <t xml:space="preserve">        2-01-1-1 -выплаченная зарплата водителя=50%, (доп.поддержка)</t>
  </si>
  <si>
    <t xml:space="preserve">        2-01-1-2 -под-ый налог с ф. пенс. и соц. страх.(доп.поддержка,водитель)</t>
  </si>
  <si>
    <t xml:space="preserve">        3-2-1-1 -выплаченная зарплата водителя=10%  (мастерские)</t>
  </si>
  <si>
    <t xml:space="preserve">        3-2-1-2 -под-ый налог с ф. пенс. и соц. страх.  (мастерские, водитель)</t>
  </si>
  <si>
    <t xml:space="preserve">        5-7-1-1 -выплаченная зарплата уборщицы = 10% (админ.)</t>
  </si>
  <si>
    <t xml:space="preserve">        5-7-1-2 -подоходный налог с фондами пенс. и соц. страх. (админ.убока)</t>
  </si>
  <si>
    <t xml:space="preserve">                       поступления Сопутствующие и временные :</t>
  </si>
  <si>
    <t>П-4 -пособия сотрудникам от Фонда Соц.страхования (декрет и др...)</t>
  </si>
  <si>
    <t>7-  пособия сотрудникам от Фонда Соц.страхования (декрет и др...)</t>
  </si>
  <si>
    <t xml:space="preserve">                                                                                                      - Водитель</t>
  </si>
  <si>
    <t xml:space="preserve">                                                                                                      - Такси</t>
  </si>
  <si>
    <t>см.% от Общих расх.</t>
  </si>
  <si>
    <t xml:space="preserve">                                                                                                      - Авто: бензин, ремонт</t>
  </si>
  <si>
    <t>в выходные дни, т.к. наш водитель работает только по будням</t>
  </si>
  <si>
    <t xml:space="preserve">   АБ    (Альфа Банк)</t>
  </si>
  <si>
    <t xml:space="preserve">   СБ    (СберБанк)</t>
  </si>
  <si>
    <t xml:space="preserve">  ИТБ    (ИнвестТоргБанк)</t>
  </si>
  <si>
    <t>Остаток с прошлого месяца  :</t>
  </si>
  <si>
    <t xml:space="preserve">                    Поступления этого месяца  :</t>
  </si>
  <si>
    <t xml:space="preserve">                                                 - Транспорт (доставка подопечных и сотрудников), в т.ч.: </t>
  </si>
  <si>
    <t xml:space="preserve">                                                                                - Налоги с зп с фондами пенс. и соц. страх.</t>
  </si>
  <si>
    <t xml:space="preserve">                                                                                - Уборка</t>
  </si>
  <si>
    <t xml:space="preserve">                                                                                - Канц.товары</t>
  </si>
  <si>
    <t xml:space="preserve">                                                                                - Ремонты</t>
  </si>
  <si>
    <t xml:space="preserve">                                                                                - Электричество</t>
  </si>
  <si>
    <t xml:space="preserve">                                                                                - Вневедомственная охрана</t>
  </si>
  <si>
    <t xml:space="preserve">                                                                                - Телефон, интернет</t>
  </si>
  <si>
    <t xml:space="preserve">                                                                                - Дрова</t>
  </si>
  <si>
    <t>Как смотреть Финансовый отчёт :</t>
  </si>
  <si>
    <r>
      <rPr>
        <sz val="14"/>
        <rFont val="Arial Cyr"/>
        <family val="0"/>
      </rPr>
      <t xml:space="preserve">На листе </t>
    </r>
    <r>
      <rPr>
        <b/>
        <sz val="14"/>
        <rFont val="Arial Cyr"/>
        <family val="0"/>
      </rPr>
      <t>"</t>
    </r>
    <r>
      <rPr>
        <b/>
        <sz val="14"/>
        <color indexed="10"/>
        <rFont val="Arial Cyr"/>
        <family val="0"/>
      </rPr>
      <t>Отчёт по статьям</t>
    </r>
    <r>
      <rPr>
        <b/>
        <sz val="14"/>
        <rFont val="Arial Cyr"/>
        <family val="0"/>
      </rPr>
      <t>"</t>
    </r>
    <r>
      <rPr>
        <sz val="14"/>
        <rFont val="Arial Cyr"/>
        <family val="0"/>
      </rPr>
      <t xml:space="preserve"> (см.внизу окна):</t>
    </r>
  </si>
  <si>
    <r>
      <rPr>
        <b/>
        <u val="single"/>
        <sz val="16"/>
        <color indexed="12"/>
        <rFont val="Arial"/>
        <family val="2"/>
      </rPr>
      <t>1.</t>
    </r>
    <r>
      <rPr>
        <b/>
        <sz val="16"/>
        <rFont val="Arial"/>
        <family val="2"/>
      </rPr>
      <t xml:space="preserve"> Минимальная</t>
    </r>
    <r>
      <rPr>
        <sz val="16"/>
        <rFont val="Arial"/>
        <family val="2"/>
      </rPr>
      <t xml:space="preserve"> поддержка подопечных</t>
    </r>
  </si>
  <si>
    <r>
      <rPr>
        <b/>
        <u val="single"/>
        <sz val="16"/>
        <color indexed="12"/>
        <rFont val="Arial"/>
        <family val="2"/>
      </rPr>
      <t>2.</t>
    </r>
    <r>
      <rPr>
        <b/>
        <sz val="16"/>
        <rFont val="Arial"/>
        <family val="2"/>
      </rPr>
      <t xml:space="preserve"> Дополнительная</t>
    </r>
    <r>
      <rPr>
        <sz val="16"/>
        <rFont val="Arial"/>
        <family val="2"/>
      </rPr>
      <t xml:space="preserve"> поддержка подопечных</t>
    </r>
  </si>
  <si>
    <r>
      <rPr>
        <b/>
        <u val="single"/>
        <sz val="16"/>
        <color indexed="12"/>
        <rFont val="Arial"/>
        <family val="2"/>
      </rPr>
      <t>3.</t>
    </r>
    <r>
      <rPr>
        <sz val="16"/>
        <rFont val="Arial"/>
        <family val="2"/>
      </rPr>
      <t xml:space="preserve"> Мастерские для инвалидов</t>
    </r>
  </si>
  <si>
    <r>
      <rPr>
        <b/>
        <u val="single"/>
        <sz val="16"/>
        <color indexed="12"/>
        <rFont val="Arial"/>
        <family val="2"/>
      </rPr>
      <t>4.</t>
    </r>
    <r>
      <rPr>
        <sz val="16"/>
        <rFont val="Arial"/>
        <family val="2"/>
      </rPr>
      <t xml:space="preserve"> Распространение опыта</t>
    </r>
  </si>
  <si>
    <r>
      <t xml:space="preserve"> + </t>
    </r>
    <r>
      <rPr>
        <b/>
        <u val="single"/>
        <sz val="16"/>
        <color indexed="12"/>
        <rFont val="Arial"/>
        <family val="2"/>
      </rPr>
      <t>5.</t>
    </r>
    <r>
      <rPr>
        <sz val="16"/>
        <rFont val="Arial"/>
        <family val="2"/>
      </rPr>
      <t xml:space="preserve"> Административные расходы</t>
    </r>
  </si>
  <si>
    <r>
      <t xml:space="preserve">                              расходы на Программы (</t>
    </r>
    <r>
      <rPr>
        <b/>
        <u val="single"/>
        <sz val="18"/>
        <color indexed="12"/>
        <rFont val="Calibri"/>
        <family val="2"/>
      </rPr>
      <t>1.</t>
    </r>
    <r>
      <rPr>
        <sz val="18"/>
        <color indexed="12"/>
        <rFont val="Calibri"/>
        <family val="2"/>
      </rPr>
      <t xml:space="preserve"> - </t>
    </r>
    <r>
      <rPr>
        <b/>
        <u val="single"/>
        <sz val="18"/>
        <color indexed="12"/>
        <rFont val="Calibri"/>
        <family val="2"/>
      </rPr>
      <t>5.</t>
    </r>
    <r>
      <rPr>
        <sz val="18"/>
        <color indexed="12"/>
        <rFont val="Calibri"/>
        <family val="2"/>
      </rPr>
      <t>) :</t>
    </r>
  </si>
  <si>
    <r>
      <t xml:space="preserve">               поступления за месяц на Программы (</t>
    </r>
    <r>
      <rPr>
        <b/>
        <u val="single"/>
        <sz val="18"/>
        <color indexed="12"/>
        <rFont val="Calibri"/>
        <family val="2"/>
      </rPr>
      <t>1.</t>
    </r>
    <r>
      <rPr>
        <sz val="18"/>
        <color indexed="12"/>
        <rFont val="Calibri"/>
        <family val="2"/>
      </rPr>
      <t xml:space="preserve"> - </t>
    </r>
    <r>
      <rPr>
        <b/>
        <u val="single"/>
        <sz val="18"/>
        <color indexed="12"/>
        <rFont val="Calibri"/>
        <family val="2"/>
      </rPr>
      <t>5.</t>
    </r>
    <r>
      <rPr>
        <sz val="18"/>
        <color indexed="12"/>
        <rFont val="Calibri"/>
        <family val="2"/>
      </rPr>
      <t>) :</t>
    </r>
  </si>
  <si>
    <r>
      <t xml:space="preserve">Общие Расходы для нескольких  </t>
    </r>
    <r>
      <rPr>
        <sz val="18"/>
        <color indexed="12"/>
        <rFont val="Calibri"/>
        <family val="2"/>
      </rPr>
      <t>Программ(1.-5.)</t>
    </r>
    <r>
      <rPr>
        <sz val="18"/>
        <rFont val="Calibri"/>
        <family val="2"/>
      </rPr>
      <t>:</t>
    </r>
  </si>
  <si>
    <t>&lt;- эти расходы уже учтены в Программах.</t>
  </si>
  <si>
    <r>
      <t xml:space="preserve">% от всех </t>
    </r>
    <r>
      <rPr>
        <sz val="11"/>
        <color indexed="12"/>
        <rFont val="Calibri"/>
        <family val="2"/>
      </rPr>
      <t>Программ</t>
    </r>
  </si>
  <si>
    <t>Пожертвование на благотворительную деятельность. НДС не облагается.</t>
  </si>
  <si>
    <t>77</t>
  </si>
  <si>
    <t>864</t>
  </si>
  <si>
    <t>694</t>
  </si>
  <si>
    <t>931</t>
  </si>
  <si>
    <t>971</t>
  </si>
  <si>
    <t>743394</t>
  </si>
  <si>
    <t>42</t>
  </si>
  <si>
    <t>Выписка по счету № 40703810500200000005 с 01.11.2015 по 30.11.2015</t>
  </si>
  <si>
    <t>Пожертвование на благотворительность по договору от 01.10.2015г. НДС не облагается</t>
  </si>
  <si>
    <t>Взыскание денежных средств в ПФР (ПФР.СЧ.Взносы) по Решению УПФР В ПОРХОВСКОМ РАЙОНЕ ПСКОВСКОЙ ОБЛАСТИ №070S02150004362 от 03.11.2015 (рег. № 070017002781) на осн. ст. 19 №212-ФЗ от 24.07.2009</t>
  </si>
  <si>
    <t>Пожертвование на благотворительную деятельность.</t>
  </si>
  <si>
    <t>Взыскание денежных средств в ПФР (ПФР.СЧ.Пеня) по Решению УПФР В ПОРХОВСКОМ РАЙОНЕ ПСКОВСКОЙ ОБЛАСТИ №070S02150004362 от 03.11.2015 (рег. № 070017002781) на осн. ст. 19 №212-ФЗ от 24.07.2009</t>
  </si>
  <si>
    <t>Комиссия за перечисление средств на счет физического лица со счета в валюте РФ через расчетную систему Сбербанка России по счету '40703810451150100097' c '19/11/2015' по '19/11/2015' (электронный документооборо</t>
  </si>
  <si>
    <t>Комиссия за перечисление средств на счет физического лица со счета в валюте РФ через расчетную систему Сбербанка России по счету '40703810451150100097' c '20/11/2015' по '20/11/2015' (электронный документооборо</t>
  </si>
  <si>
    <t>Комиссия за перечисление средств со счета в валюте РФ через расчетную систему Сбербанка России по счету '40703810451150100097' c '20/11/2015' по '20/11/2015'(электронный документооборот) НДС не облагается</t>
  </si>
  <si>
    <t>Оплата за бензин по талонам, по договору 0512205 от 07.06.2012 по счёту 0515-1030 от 20.11.15, 300 л.  АИ-92, 9797,49 руб. по 32,6583 руб./л, и 100 л. АИ-95,  по 36,30 руб./л. В том числе ндс 18% - 2048,26 руб.</t>
  </si>
  <si>
    <t>Комиссия за перечисление средств со счета в валюте РФ через расчетную систему Сбербанка России по счету '40703810451150100097' c '23/11/2015' по '23/11/2015'(электронный документооборот) НДС не облагается</t>
  </si>
  <si>
    <t>Оплата за ж/б изделия: 4 кольца 1м., 3 крышки 1м., по счёту 170 от 23.11.15, В том числе НДС 18 % - 2852.54</t>
  </si>
  <si>
    <t>Комиссия за перечисление средств со счета в валюте РФ через расчетную систему Сбербанка России по счету '40703810451150100097' c '24/11/2015' по '24/11/2015'(электронный документооборот) НДС не облагается</t>
  </si>
  <si>
    <t>Электроэнергия за Октябрь 2015г. г.Порхов, пр-т 25 Октября, д.11, по счёту № 13689 , и за Турово № 13983 от 31.10.2015. В том числе НДС 18 % - 2291.35</t>
  </si>
  <si>
    <t>Комиссия за перечисление средств на счет физического лица со счета в валюте РФ через расчетную систему Сбербанка России по счету '40703810451150100097' c '25/11/2015' по '25/11/2015' (электронный документооборо</t>
  </si>
  <si>
    <t>Комиссия за перечисление средств со счета в валюте РФ через расчетную систему Сбербанка России по счету '40703810451150100097' c '25/11/2015' по '25/11/2015'(электронный документооборот) НДС не облагается</t>
  </si>
  <si>
    <t>Комиссия за перечисление средств со счета в валюте РФ через расчетную систему Сбербанка России по счету '40703810451150100097' c '26/11/2015' по '26/11/2015'(электронный документооборот) НДС не облагается</t>
  </si>
  <si>
    <t>Оплата за ж/б изделия: 1 крышка 1м., по счёту 169 от 23.11.15, В том числе НДС 18 % - 381.36</t>
  </si>
  <si>
    <t>Комиссия за перечисление средств со счета в валюте РФ через расчетную систему Банка России по счету '40703810451150100097' c '27/11/2015' по '27/11/2015' (электронный документооборот) НДС не облагается</t>
  </si>
  <si>
    <t>Комиссия за перечисление поступивших в текущем операционном дне средств со счета в валюте РФ через расчетную систему Банка России по счету '40703810451150100097' c '27/11/2015' по '27/11/2015' НДС не облагается</t>
  </si>
  <si>
    <t>Оплата за оборудование для столярной мастерской, по договору № БП-71 от 25.11.2015, по счёту № МБ-277 от 25.11.2015. НДС не облагается</t>
  </si>
  <si>
    <t>Доплата за оборудование для столярной мастерской, по договору № БП-71 от 25.11.2015, по счёту № МБ-277 от 25.11.2015. НДС не облагается</t>
  </si>
  <si>
    <t>Комиссия за ежемесячное обслуживание счета '40703810451150100097' при использовании систем ДБО (СББОЛ) согласно договора РКО N 40703097 за период с '01/11/2015' по '30/11/2015' НДС не облагается</t>
  </si>
  <si>
    <t>Комиссия за ведение счета '40703810451150100097' при использовании системы ДБО согласно договора РКО N 40703097 за период с '01/11/2015' по '30/11/2015' НДС не облагается</t>
  </si>
  <si>
    <t>Оплата за бензин по талонам, по договору 0512205 от 07.06.2012 по счёту 0515-1030 от 20.11.15, 50 л. АИ-95,  по 36,30 руб./л. В том числе ндс 18% - 276,86 руб.</t>
  </si>
  <si>
    <t>Комиссия за перечисление средств на счет физического лица со счета в валюте РФ через расчетную систему Сбербанка России по счету '40703810451150100097' c '30/11/2015' по '30/11/2015' (электронный документооборо</t>
  </si>
  <si>
    <t>Комиссия за перечисление средств со счета в валюте РФ через расчетную систему Сбербанка России по счету '40703810451150100097' c '30/11/2015' по '30/11/2015'(электронный документооборот) НДС не облагается</t>
  </si>
  <si>
    <t>ОТДЕЛЕНИЕ N8635 СБЕРБАНКА РОССИИ////75477901435////</t>
  </si>
  <si>
    <t>АКБ "ПЕРЕСВЕТ" (АО)</t>
  </si>
  <si>
    <t>ООО "Псковнефтепродукт"</t>
  </si>
  <si>
    <t>Филиал в Новгородской и Псковской областях ОАО "Ростелеком"</t>
  </si>
  <si>
    <t>ООО "Лесоторговый склад"</t>
  </si>
  <si>
    <t>Открытое акционерное общество "Псковэнергосбыт"</t>
  </si>
  <si>
    <t>ООО "Фармсистемы"</t>
  </si>
  <si>
    <t>Общество с ограниченной ответственностью "Мастер Бензо-сервис"</t>
  </si>
  <si>
    <t>490967</t>
  </si>
  <si>
    <t>257427</t>
  </si>
  <si>
    <t>509498</t>
  </si>
  <si>
    <t>577114</t>
  </si>
  <si>
    <t>393191</t>
  </si>
  <si>
    <t>210</t>
  </si>
  <si>
    <t>41003</t>
  </si>
  <si>
    <t>674784</t>
  </si>
  <si>
    <t>657674</t>
  </si>
  <si>
    <t>487265</t>
  </si>
  <si>
    <t>165</t>
  </si>
  <si>
    <t>22</t>
  </si>
  <si>
    <t>217</t>
  </si>
  <si>
    <t>512</t>
  </si>
  <si>
    <t>15837</t>
  </si>
  <si>
    <t>218</t>
  </si>
  <si>
    <t>216</t>
  </si>
  <si>
    <t>667476</t>
  </si>
  <si>
    <t>487865</t>
  </si>
  <si>
    <t>487925</t>
  </si>
  <si>
    <t>238</t>
  </si>
  <si>
    <t>224</t>
  </si>
  <si>
    <t>247</t>
  </si>
  <si>
    <t>231</t>
  </si>
  <si>
    <t>220</t>
  </si>
  <si>
    <t>239</t>
  </si>
  <si>
    <t>221</t>
  </si>
  <si>
    <t>225</t>
  </si>
  <si>
    <t>232</t>
  </si>
  <si>
    <t>228</t>
  </si>
  <si>
    <t>219</t>
  </si>
  <si>
    <t>230</t>
  </si>
  <si>
    <t>237</t>
  </si>
  <si>
    <t>235</t>
  </si>
  <si>
    <t>240</t>
  </si>
  <si>
    <t>223</t>
  </si>
  <si>
    <t>227</t>
  </si>
  <si>
    <t>234</t>
  </si>
  <si>
    <t>236</t>
  </si>
  <si>
    <t>229</t>
  </si>
  <si>
    <t>226</t>
  </si>
  <si>
    <t>246</t>
  </si>
  <si>
    <t>241</t>
  </si>
  <si>
    <t>222</t>
  </si>
  <si>
    <t>250</t>
  </si>
  <si>
    <t>251</t>
  </si>
  <si>
    <t>243</t>
  </si>
  <si>
    <t>252</t>
  </si>
  <si>
    <t>245</t>
  </si>
  <si>
    <t>242</t>
  </si>
  <si>
    <t>249</t>
  </si>
  <si>
    <t>248</t>
  </si>
  <si>
    <t>244</t>
  </si>
  <si>
    <t>623431</t>
  </si>
  <si>
    <t>813866</t>
  </si>
  <si>
    <t>253</t>
  </si>
  <si>
    <t>254</t>
  </si>
  <si>
    <t>941</t>
  </si>
  <si>
    <t>639089</t>
  </si>
  <si>
    <t>257</t>
  </si>
  <si>
    <t>259</t>
  </si>
  <si>
    <t>657</t>
  </si>
  <si>
    <t>558686</t>
  </si>
  <si>
    <t>261</t>
  </si>
  <si>
    <t>260</t>
  </si>
  <si>
    <t>499</t>
  </si>
  <si>
    <t>791212</t>
  </si>
  <si>
    <t>791254</t>
  </si>
  <si>
    <t>649275</t>
  </si>
  <si>
    <t>262</t>
  </si>
  <si>
    <t>914</t>
  </si>
  <si>
    <t>263</t>
  </si>
  <si>
    <t>329</t>
  </si>
  <si>
    <t>927215</t>
  </si>
  <si>
    <t>927255</t>
  </si>
  <si>
    <t>378130</t>
  </si>
  <si>
    <t>265</t>
  </si>
  <si>
    <t>266</t>
  </si>
  <si>
    <t>586209</t>
  </si>
  <si>
    <t>913355</t>
  </si>
  <si>
    <t>27311</t>
  </si>
  <si>
    <t>424540</t>
  </si>
  <si>
    <t>269</t>
  </si>
  <si>
    <t>268</t>
  </si>
  <si>
    <t>267</t>
  </si>
  <si>
    <t>263971</t>
  </si>
  <si>
    <t>845</t>
  </si>
  <si>
    <t>489583</t>
  </si>
  <si>
    <t>489776</t>
  </si>
  <si>
    <t>Дата оплаты 30/10/2015; БЛАГОТВОРИТЕЛЬНЫЙ ВЗНОС;Сумма 1.05 руб.;Комиссия 0 руб;</t>
  </si>
  <si>
    <t>Дата оплаты 31/10/2015; дети 3;Сумма 50 руб.;Комиссия 0 руб;</t>
  </si>
  <si>
    <t>Дата оплаты 30/10/2015; БЛАГОТВОРИТЕЛЬНЫЙ ВЗНОС;Сумма 500 руб.;Комиссия 0 руб;</t>
  </si>
  <si>
    <t>Дата оплаты 04/11/2015; БЛАГОТВОРИТЕЛЬНЫЙ ВЗНОС;Сумма 1200 руб.;Комиссия 0 руб;</t>
  </si>
  <si>
    <t>Дата оплаты 07/11/2015; дети 3;Сумма 50 руб.;Комиссия 0 руб;</t>
  </si>
  <si>
    <t>по реестру за 06.11.2015. Количество 2. Перечисление денежных средств по договору НЭК.23324.02 Без НДС</t>
  </si>
  <si>
    <t>Дата оплаты 09/11/2015; РОСТОК;Сумма 50 руб.;Комиссия 0 руб;</t>
  </si>
  <si>
    <t>Дата оплаты 11/11/2015; БЛАГОТВОРИТЕЛЬНЫЙ ВЗНОС;Сумма 1200 руб.;Комиссия 0 руб;</t>
  </si>
  <si>
    <t xml:space="preserve">Б.Н.С. Частное лицо. (БРЯНСКАЯ обл. Г. НОВОЗЫБКОВ) ОТДЕЛЕНИЕ N8605 СБЕРБАНКА РОССИИ//РОССИЯ </t>
  </si>
  <si>
    <t>Т.О.Н. Частное лицо, 09/11/2015 Дата оплаты, ЦЕЛЕВОЙ ВЗНОС;Сумма 1800 руб.;Комиссия 0 руб;</t>
  </si>
  <si>
    <t xml:space="preserve">Т.Н.Н. Частное лицо, (МОСКВА) ПАО СБЕРБАНК/76903961095//РОССИЯ , Г МОСКВА </t>
  </si>
  <si>
    <t>Дата оплаты 14/11/2015; дети 3;Сумма 50 руб.;Комиссия 0 руб;</t>
  </si>
  <si>
    <t>по реестру за 13.11.2015. Количество 1. Перечисление денежных средств по договору НЭК.23324.02  Без НДС</t>
  </si>
  <si>
    <t>ИП Мазурик Светлана Григорьевна</t>
  </si>
  <si>
    <t>по реестру за 17.11.2015. Количество 2. Перечисление денежных средств по договору НЭК.23324.02  Без НДС</t>
  </si>
  <si>
    <t>Дата оплаты 21/11/2015; дети 3;Сумма 50 руб.;Комиссия 0 руб;</t>
  </si>
  <si>
    <t>Дата оплаты 22/11/2015; БЛАГОТВОРИТЕЛЬНЫЙ ВЗНОС;благотворительность;Сумма 2000 руб.;Комиссия 0 руб;</t>
  </si>
  <si>
    <t xml:space="preserve">К.Н.Д., Частное лицо, (МОСКВА)  ПАО СБЕРБАНК//РОССИЯ </t>
  </si>
  <si>
    <t>по реестру за 21.11.2015. Количество 2. Перечисление денежных средств по договору НЭК.23324.02  Без НДС</t>
  </si>
  <si>
    <t xml:space="preserve">М.А.А. Частное лицо, (МОСКВА), ОТДЕЛЕНИЕ N 8630 СБЕРБАНКА РОССИИ/РОССИЯ </t>
  </si>
  <si>
    <t xml:space="preserve">ГКУ ПО "ЦЗН Порховского района" УФК по Псковской области </t>
  </si>
  <si>
    <t>по реестру за 24.11.2015.  Количество 1. Перечисление денежных средств по договору НЭК.23324.02  Без НДС</t>
  </si>
  <si>
    <t>по реестру за 25.11.2015. Количество 1. Перечисление денежных средств по договору НЭК.23324.02  Без НДС</t>
  </si>
  <si>
    <t>Займ на оборудование рабочего места для инвалида (беспроцентный) по Договору займа 03 от 25.11.2015. НДС не облагается</t>
  </si>
  <si>
    <t>Дата оплаты 26/11/2015; БЛАГОТВОРИТЕЛЬНЫЙ ВЗНОС;Сумма 1000 руб.;Комиссия 0 руб;</t>
  </si>
  <si>
    <t>Дата оплаты 28/11/2015; дети 3;Сумма 50 руб.;Комиссия 0 руб;</t>
  </si>
  <si>
    <t>по реестру за 28.11.2015. Количество 1. Перечисление денежных средств по договору НЭК.23324.02 Без НДС</t>
  </si>
  <si>
    <t>возм.затрат на оснощ.доп.раб.места для трудоустр.незанятых инвалидов.дог.№3-и/2015 от11.11.2015г.ведом.целевая прогрограмма утверж.пр.№10 от 17.01.2014г. (866-0401-0615083-810-242 л/с 03572015210)(175)  НДС нет</t>
  </si>
  <si>
    <t>Возврат беспроцентного займа, НДС не облагается</t>
  </si>
  <si>
    <t>пособию по уходу за ребёнком до 1,5 лет, за октябрь 2015 г.</t>
  </si>
  <si>
    <t>зарплата СоцПедагогу продлёнки (больничный)</t>
  </si>
  <si>
    <t>зарплата СоцРаботникам, аванс на питание сотрудников в соц.квартире 1  в Федково,  на октябрь 2015 г.   , НДС не облагается</t>
  </si>
  <si>
    <t>зарплата СоцРаботникам, аванс на питание соц.работников в соц.доме в Порхове, на октябрь  2015 г.  , НДС не облагается</t>
  </si>
  <si>
    <t>зарплата СоцРаботникам, аванс на питание соц.работников в соц.квартире 2  в Федково, на октябрь  2015 г.   , НДС не облагается</t>
  </si>
  <si>
    <t>зарплата СоцРаботникам, аванс на питание соц.работников в соц.доме в Бельском Устье, на октябрь  2015 г.  , НДС не облагается</t>
  </si>
  <si>
    <t>Оплата за межгород, телефон и интернет за 10.2015 г., счета 59, 60.*18013300/59* , *18013300/60* . Договор 18013300-РТК от 08.10.2013г.  В том числе НДС 18 % - 811.21</t>
  </si>
  <si>
    <t>Авансовый отчёт № 57 от 30.11.15</t>
  </si>
  <si>
    <t>бязь</t>
  </si>
  <si>
    <t>двунитка</t>
  </si>
  <si>
    <t>ситец</t>
  </si>
  <si>
    <t>флиз</t>
  </si>
  <si>
    <t>флизелин</t>
  </si>
  <si>
    <t>проезд порхов-псков</t>
  </si>
  <si>
    <t>проезд псков-порхов</t>
  </si>
  <si>
    <t>гор транспорт</t>
  </si>
  <si>
    <t>глазки для кукол</t>
  </si>
  <si>
    <t>резинка</t>
  </si>
  <si>
    <t>спицы 2.0</t>
  </si>
  <si>
    <t>спицы 2.5</t>
  </si>
  <si>
    <t>пряжа</t>
  </si>
  <si>
    <t>фурнитура, пряжа</t>
  </si>
  <si>
    <t>б/н, 0000055</t>
  </si>
  <si>
    <t>б/н, 1968</t>
  </si>
  <si>
    <t>договор проезд порхов-псков</t>
  </si>
  <si>
    <t>договор проезд псков-порхов</t>
  </si>
  <si>
    <t>билет гор транспорта</t>
  </si>
  <si>
    <t>тованный чек</t>
  </si>
  <si>
    <t>тов, касс.чек</t>
  </si>
  <si>
    <t>тов/касс чек</t>
  </si>
  <si>
    <t>Авансовый отчёт № 58 от 30.11.15</t>
  </si>
  <si>
    <t>0010/724</t>
  </si>
  <si>
    <t>0007/61</t>
  </si>
  <si>
    <t>1920/18</t>
  </si>
  <si>
    <t>флешки</t>
  </si>
  <si>
    <t>бумага для ксерокса</t>
  </si>
  <si>
    <t>моб.интернет в гончарную мастерскую</t>
  </si>
  <si>
    <t>ткань для пола</t>
  </si>
  <si>
    <t>лента атласная</t>
  </si>
  <si>
    <t>зоопарк</t>
  </si>
  <si>
    <t>моб.тел. Горячая линия Ростка</t>
  </si>
  <si>
    <t>квитанция</t>
  </si>
  <si>
    <t>касс/тов чек</t>
  </si>
  <si>
    <t>чек сбербанк онлайн</t>
  </si>
  <si>
    <t>касс, тов чек</t>
  </si>
  <si>
    <t>квитанция-договор</t>
  </si>
  <si>
    <t>0009/564</t>
  </si>
  <si>
    <t>0051/37</t>
  </si>
  <si>
    <t>009867/9867</t>
  </si>
  <si>
    <t>0021/24910</t>
  </si>
  <si>
    <t>0022/24911</t>
  </si>
  <si>
    <t>0016/36781</t>
  </si>
  <si>
    <t>4216/682</t>
  </si>
  <si>
    <t>ЛП 1958</t>
  </si>
  <si>
    <t>0008/567</t>
  </si>
  <si>
    <t>такси</t>
  </si>
  <si>
    <t>бензин А-92</t>
  </si>
  <si>
    <t>мойка Тойоты</t>
  </si>
  <si>
    <t>мешки для мусора</t>
  </si>
  <si>
    <t>калькулятор</t>
  </si>
  <si>
    <t xml:space="preserve"> пилки лобзика</t>
  </si>
  <si>
    <t>диск тв.спл</t>
  </si>
  <si>
    <t>охранаСМ</t>
  </si>
  <si>
    <t>автошины Тойота</t>
  </si>
  <si>
    <t>крепеж рулевого механизма Газель</t>
  </si>
  <si>
    <t>болт рулевых тяг</t>
  </si>
  <si>
    <t>изготовление ключей</t>
  </si>
  <si>
    <t>ремонт ветрового стекла</t>
  </si>
  <si>
    <t>петли шахматные</t>
  </si>
  <si>
    <t>Авансовый отчёт № 60 от 30.11.15</t>
  </si>
  <si>
    <t>квитанция такси</t>
  </si>
  <si>
    <t>чек</t>
  </si>
  <si>
    <t xml:space="preserve">касс/тов чек </t>
  </si>
  <si>
    <t>Платёжная ведомость № 64 по расходному кассовому ордеру № 8 от 20.11</t>
  </si>
  <si>
    <t>64</t>
  </si>
  <si>
    <t>комиссия банка за ежемес.обслуж.счёта Ростка</t>
  </si>
  <si>
    <t>Выписка по счету № 40703810451150100097 с 01.11.2015 по 30.11.2015</t>
  </si>
  <si>
    <t>с 01.11.2015 по 30.11.2015</t>
  </si>
  <si>
    <t xml:space="preserve">ГКУ ПО "Центр Занятости Населения Порховского района" УФК по Псковской области </t>
  </si>
  <si>
    <t>Займ на оборудование рабочего места для инвалида (беспроцентный) по Договору займа 03 от 25.11.2015. НДС не облагается (потом возвращается за счёт полученной субсидии ЦЗН)</t>
  </si>
  <si>
    <t>П-6 -движение между  счетами в  Сбербанке, в Инвестторгбанке, кассой Ростка</t>
  </si>
  <si>
    <t>ООО "Мастер Бензо-сервис"</t>
  </si>
  <si>
    <t>пилки лобзика</t>
  </si>
  <si>
    <t>охрана Столярной Мастерской интернет</t>
  </si>
  <si>
    <t>И.П.</t>
  </si>
  <si>
    <t>Займов к возврату частным лицам</t>
  </si>
  <si>
    <t>Займов к возврату индивидуальному предпринимателю</t>
  </si>
  <si>
    <t>Займ к возврату юр.лицу (на оборудование рабочего места для инвалида (беспроцентный) по Договору займа 03 от 25.11.2015)</t>
  </si>
  <si>
    <t xml:space="preserve"> - Всего займов и задолженностей, в том числе:</t>
  </si>
  <si>
    <t>Частным лицам</t>
  </si>
  <si>
    <t>Зарплаты предыдущие</t>
  </si>
  <si>
    <t>задолженность по взносам (с зарплат)</t>
  </si>
  <si>
    <t>задолженность по налогу на доходы физ.лиц (с зарплат)</t>
  </si>
  <si>
    <t>Займы у частных лиц:</t>
  </si>
  <si>
    <t>Займы у И.П.:</t>
  </si>
  <si>
    <t>Остаток займов</t>
  </si>
  <si>
    <t xml:space="preserve">   не оплаченные Счета</t>
  </si>
  <si>
    <t>за полученные товары услуги</t>
  </si>
  <si>
    <t>задолженность за октябрь 2015</t>
  </si>
  <si>
    <t>динамика</t>
  </si>
  <si>
    <t>на 31.10.2015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</si>
</sst>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_р_._-;\-* #,##0.0_р_._-;_-* \-??_р_._-;_-@_-"/>
    <numFmt numFmtId="166" formatCode="_-* #,##0_р_._-;\-* #,##0_р_._-;_-* \-??_р_._-;_-@_-"/>
    <numFmt numFmtId="167" formatCode="#,##0.00_ ;\-#,##0.00\ "/>
    <numFmt numFmtId="168" formatCode="0.0%"/>
    <numFmt numFmtId="169" formatCode="_-* #,##0.000_р_._-;\-* #,##0.000_р_._-;_-* &quot;-&quot;??_р_._-;_-@_-"/>
    <numFmt numFmtId="170" formatCode="0.000%"/>
    <numFmt numFmtId="171" formatCode="0_ ;\-0\ "/>
    <numFmt numFmtId="172" formatCode="#,##0.000"/>
    <numFmt numFmtId="173" formatCode="[$-FC19]d\ mmmm\ yyyy\ &quot;г.&quot;"/>
    <numFmt numFmtId="174" formatCode="d/m;@"/>
    <numFmt numFmtId="175" formatCode="#,##0.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0.000"/>
    <numFmt numFmtId="182" formatCode="0.0"/>
    <numFmt numFmtId="183" formatCode="#,##0.0_ ;\-#,##0.0\ "/>
    <numFmt numFmtId="184" formatCode="#,##0_ ;\-#,##0\ "/>
    <numFmt numFmtId="185" formatCode="mm/dd/yyyy"/>
    <numFmt numFmtId="186" formatCode="dd/mm/yy;@"/>
    <numFmt numFmtId="187" formatCode="0.0_ ;\-0.0\ "/>
    <numFmt numFmtId="188" formatCode="0.00_ ;\-0.00\ "/>
    <numFmt numFmtId="189" formatCode="[$-419]mmmm\ yyyy;@"/>
    <numFmt numFmtId="190" formatCode="mmmm\ yyyy\ &quot;г.&quot;"/>
    <numFmt numFmtId="191" formatCode="dd/mm/yy\ h:mm;@"/>
    <numFmt numFmtId="192" formatCode="&quot;на &quot;0%\ &quot;дешевле&quot;"/>
    <numFmt numFmtId="193" formatCode="&quot;на &quot;0%\ &quot;дешевле, чем&quot;"/>
    <numFmt numFmtId="194" formatCode="&quot;Подопечных на &quot;\ mmmm/yyyy"/>
    <numFmt numFmtId="195" formatCode="0,&quot;человек&quot;"/>
    <numFmt numFmtId="196" formatCode="\ &quot;человек&quot;"/>
    <numFmt numFmtId="197" formatCode="#,##0,&quot;человек&quot;"/>
    <numFmt numFmtId="198" formatCode="#,###,&quot;человек&quot;"/>
    <numFmt numFmtId="199" formatCode="#,##0,,&quot;человек&quot;"/>
    <numFmt numFmtId="200" formatCode="0%\ &quot;от расх.на Прогр.&quot;"/>
    <numFmt numFmtId="201" formatCode="0%\ &quot;от всех Прогр.&quot;"/>
    <numFmt numFmtId="202" formatCode="0&quot; руб. в мес.&quot;"/>
    <numFmt numFmtId="203" formatCode="0&quot; человек&quot;"/>
    <numFmt numFmtId="204" formatCode="0&quot; чел.&quot;"/>
    <numFmt numFmtId="205" formatCode="0&quot;  чел.&quot;"/>
    <numFmt numFmtId="206" formatCode="0%\ &quot;от всех Программ&quot;"/>
    <numFmt numFmtId="207" formatCode="mmm/yyyy"/>
    <numFmt numFmtId="208" formatCode="0&quot; с налогами&quot;"/>
    <numFmt numFmtId="209" formatCode="#,##0&quot; с налогами&quot;"/>
    <numFmt numFmtId="210" formatCode="#,##0&quot; с налогами от з/п&quot;"/>
  </numFmts>
  <fonts count="12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u val="single"/>
      <sz val="16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6"/>
      <name val="Arial Rounded MT Bold"/>
      <family val="2"/>
    </font>
    <font>
      <b/>
      <sz val="14"/>
      <name val="Arial Rounded MT Bold"/>
      <family val="2"/>
    </font>
    <font>
      <sz val="12"/>
      <name val="Arial Rounded MT Bold"/>
      <family val="2"/>
    </font>
    <font>
      <b/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Arial Rounded MT Bold"/>
      <family val="2"/>
    </font>
    <font>
      <sz val="12"/>
      <name val="Times New Roman"/>
      <family val="1"/>
    </font>
    <font>
      <b/>
      <sz val="9"/>
      <name val="Arial"/>
      <family val="2"/>
    </font>
    <font>
      <sz val="11.5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Arial Cyr"/>
      <family val="0"/>
    </font>
    <font>
      <sz val="11"/>
      <name val="Arial Cyr"/>
      <family val="2"/>
    </font>
    <font>
      <sz val="18"/>
      <name val="Calibri"/>
      <family val="2"/>
    </font>
    <font>
      <sz val="18"/>
      <color indexed="12"/>
      <name val="Calibri"/>
      <family val="2"/>
    </font>
    <font>
      <b/>
      <sz val="18"/>
      <name val="Arial Rounded MT Bold"/>
      <family val="2"/>
    </font>
    <font>
      <sz val="10"/>
      <name val="Arial Rounded MT Bold"/>
      <family val="2"/>
    </font>
    <font>
      <sz val="11"/>
      <color indexed="12"/>
      <name val="Calibri"/>
      <family val="2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6"/>
      <color indexed="12"/>
      <name val="Arial"/>
      <family val="2"/>
    </font>
    <font>
      <b/>
      <u val="single"/>
      <sz val="1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4"/>
      <name val="Calibri"/>
      <family val="2"/>
    </font>
    <font>
      <b/>
      <sz val="11"/>
      <color indexed="12"/>
      <name val="Calibri"/>
      <family val="2"/>
    </font>
    <font>
      <sz val="12"/>
      <color indexed="12"/>
      <name val="Arial Rounded MT Bold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u val="single"/>
      <sz val="11"/>
      <color indexed="18"/>
      <name val="Times New Roman"/>
      <family val="1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Arial Rounded MT Bold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Calibri"/>
      <family val="2"/>
    </font>
    <font>
      <b/>
      <sz val="11"/>
      <color rgb="FFFF0066"/>
      <name val="Calibri"/>
      <family val="2"/>
    </font>
    <font>
      <b/>
      <sz val="11"/>
      <color rgb="FF0000FF"/>
      <name val="Calibri"/>
      <family val="2"/>
    </font>
    <font>
      <sz val="12"/>
      <color rgb="FF0000FF"/>
      <name val="Arial Rounded MT Bold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80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1"/>
      <color rgb="FF00008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Arial Rounded MT Bold"/>
      <family val="2"/>
    </font>
    <font>
      <b/>
      <sz val="12"/>
      <color rgb="FF0000FF"/>
      <name val="Calibri"/>
      <family val="2"/>
    </font>
    <font>
      <b/>
      <sz val="14"/>
      <color rgb="FFFF0000"/>
      <name val="Arial Cyr"/>
      <family val="0"/>
    </font>
    <font>
      <b/>
      <sz val="12"/>
      <color rgb="FFFF0000"/>
      <name val="Calibri"/>
      <family val="2"/>
    </font>
    <font>
      <sz val="18"/>
      <color rgb="FF0000FF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NumberFormat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NumberFormat="0" applyFont="0" applyFill="0" applyBorder="0" applyAlignment="0" applyProtection="0"/>
    <xf numFmtId="0" fontId="108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center" vertical="top"/>
    </xf>
    <xf numFmtId="0" fontId="72" fillId="0" borderId="0" xfId="0" applyFont="1" applyFill="1" applyAlignment="1">
      <alignment horizontal="center" vertical="center"/>
    </xf>
    <xf numFmtId="0" fontId="73" fillId="0" borderId="0" xfId="53" applyNumberFormat="1" applyFont="1" applyFill="1" applyBorder="1" applyAlignment="1">
      <alignment vertical="top"/>
    </xf>
    <xf numFmtId="49" fontId="73" fillId="0" borderId="15" xfId="0" applyNumberFormat="1" applyFont="1" applyFill="1" applyBorder="1" applyAlignment="1">
      <alignment horizontal="left" vertical="top" wrapText="1" shrinkToFit="1"/>
    </xf>
    <xf numFmtId="0" fontId="73" fillId="0" borderId="0" xfId="0" applyFont="1" applyAlignment="1">
      <alignment vertical="top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/>
    </xf>
    <xf numFmtId="0" fontId="72" fillId="0" borderId="0" xfId="0" applyFont="1" applyFill="1" applyAlignment="1">
      <alignment vertical="center"/>
    </xf>
    <xf numFmtId="0" fontId="73" fillId="0" borderId="0" xfId="0" applyFont="1" applyAlignment="1">
      <alignment wrapText="1"/>
    </xf>
    <xf numFmtId="0" fontId="72" fillId="0" borderId="0" xfId="0" applyFont="1" applyAlignment="1">
      <alignment vertical="center" wrapText="1"/>
    </xf>
    <xf numFmtId="49" fontId="73" fillId="0" borderId="0" xfId="0" applyNumberFormat="1" applyFont="1" applyAlignment="1">
      <alignment horizontal="center" vertical="top"/>
    </xf>
    <xf numFmtId="166" fontId="73" fillId="0" borderId="0" xfId="63" applyNumberFormat="1" applyFont="1" applyAlignment="1">
      <alignment horizontal="center" vertical="top"/>
    </xf>
    <xf numFmtId="4" fontId="73" fillId="0" borderId="0" xfId="0" applyNumberFormat="1" applyFont="1" applyAlignment="1">
      <alignment horizontal="right" vertical="top"/>
    </xf>
    <xf numFmtId="0" fontId="72" fillId="0" borderId="0" xfId="0" applyFont="1" applyFill="1" applyBorder="1" applyAlignment="1">
      <alignment vertical="center"/>
    </xf>
    <xf numFmtId="174" fontId="73" fillId="0" borderId="0" xfId="0" applyNumberFormat="1" applyFont="1" applyAlignment="1">
      <alignment horizontal="center"/>
    </xf>
    <xf numFmtId="0" fontId="73" fillId="0" borderId="0" xfId="0" applyFont="1" applyAlignment="1">
      <alignment vertical="center"/>
    </xf>
    <xf numFmtId="0" fontId="73" fillId="0" borderId="0" xfId="53" applyNumberFormat="1" applyFont="1" applyFill="1" applyBorder="1" applyAlignment="1">
      <alignment vertical="center"/>
    </xf>
    <xf numFmtId="9" fontId="74" fillId="40" borderId="15" xfId="58" applyFont="1" applyFill="1" applyBorder="1" applyAlignment="1">
      <alignment horizontal="center" vertical="center"/>
    </xf>
    <xf numFmtId="0" fontId="1" fillId="0" borderId="0" xfId="53" applyNumberFormat="1" applyFont="1" applyFill="1" applyBorder="1" applyAlignment="1">
      <alignment/>
    </xf>
    <xf numFmtId="166" fontId="73" fillId="41" borderId="15" xfId="65" applyNumberFormat="1" applyFont="1" applyFill="1" applyBorder="1" applyAlignment="1">
      <alignment horizontal="center" vertical="top" wrapText="1"/>
    </xf>
    <xf numFmtId="49" fontId="73" fillId="0" borderId="15" xfId="0" applyNumberFormat="1" applyFont="1" applyFill="1" applyBorder="1" applyAlignment="1">
      <alignment horizontal="right" vertical="center" wrapText="1"/>
    </xf>
    <xf numFmtId="14" fontId="13" fillId="0" borderId="15" xfId="53" applyNumberFormat="1" applyFont="1" applyFill="1" applyBorder="1" applyAlignment="1">
      <alignment/>
    </xf>
    <xf numFmtId="0" fontId="13" fillId="0" borderId="0" xfId="53" applyNumberFormat="1" applyFont="1" applyFill="1" applyBorder="1" applyAlignment="1">
      <alignment horizontal="center" vertical="center"/>
    </xf>
    <xf numFmtId="4" fontId="13" fillId="0" borderId="0" xfId="53" applyNumberFormat="1" applyFont="1" applyFill="1" applyBorder="1" applyAlignment="1">
      <alignment/>
    </xf>
    <xf numFmtId="0" fontId="13" fillId="0" borderId="0" xfId="53" applyNumberFormat="1" applyFont="1" applyFill="1" applyBorder="1" applyAlignment="1">
      <alignment vertical="center"/>
    </xf>
    <xf numFmtId="0" fontId="13" fillId="0" borderId="0" xfId="53" applyNumberFormat="1" applyFont="1" applyFill="1" applyBorder="1" applyAlignment="1">
      <alignment wrapText="1"/>
    </xf>
    <xf numFmtId="0" fontId="13" fillId="0" borderId="0" xfId="53" applyNumberFormat="1" applyFont="1" applyFill="1" applyBorder="1" applyAlignment="1">
      <alignment/>
    </xf>
    <xf numFmtId="0" fontId="13" fillId="0" borderId="0" xfId="53" applyNumberFormat="1" applyFont="1" applyFill="1" applyBorder="1" applyAlignment="1">
      <alignment horizontal="center"/>
    </xf>
    <xf numFmtId="4" fontId="13" fillId="0" borderId="15" xfId="53" applyNumberFormat="1" applyFont="1" applyFill="1" applyBorder="1" applyAlignment="1">
      <alignment/>
    </xf>
    <xf numFmtId="0" fontId="13" fillId="0" borderId="15" xfId="53" applyNumberFormat="1" applyFont="1" applyFill="1" applyBorder="1" applyAlignment="1">
      <alignment horizontal="center" vertical="center"/>
    </xf>
    <xf numFmtId="186" fontId="13" fillId="0" borderId="0" xfId="53" applyNumberFormat="1" applyFont="1" applyAlignment="1">
      <alignment/>
    </xf>
    <xf numFmtId="0" fontId="13" fillId="0" borderId="0" xfId="53" applyFont="1" applyAlignment="1">
      <alignment horizontal="center" vertical="center"/>
    </xf>
    <xf numFmtId="0" fontId="13" fillId="0" borderId="0" xfId="53" applyFont="1" applyAlignment="1">
      <alignment/>
    </xf>
    <xf numFmtId="0" fontId="1" fillId="0" borderId="0" xfId="53" applyAlignment="1">
      <alignment/>
    </xf>
    <xf numFmtId="0" fontId="13" fillId="0" borderId="16" xfId="53" applyNumberFormat="1" applyFont="1" applyFill="1" applyBorder="1" applyAlignment="1">
      <alignment horizontal="center" vertical="center"/>
    </xf>
    <xf numFmtId="0" fontId="13" fillId="42" borderId="15" xfId="53" applyNumberFormat="1" applyFont="1" applyFill="1" applyBorder="1" applyAlignment="1">
      <alignment horizontal="center" vertical="center"/>
    </xf>
    <xf numFmtId="0" fontId="13" fillId="0" borderId="0" xfId="53" applyFont="1" applyAlignment="1">
      <alignment wrapText="1"/>
    </xf>
    <xf numFmtId="43" fontId="13" fillId="0" borderId="17" xfId="65" applyFont="1" applyFill="1" applyBorder="1" applyAlignment="1" applyProtection="1">
      <alignment horizontal="right" vertical="center" wrapText="1" shrinkToFit="1"/>
      <protection/>
    </xf>
    <xf numFmtId="0" fontId="13" fillId="0" borderId="17" xfId="53" applyNumberFormat="1" applyFont="1" applyFill="1" applyBorder="1" applyAlignment="1">
      <alignment horizontal="center" vertical="center"/>
    </xf>
    <xf numFmtId="14" fontId="13" fillId="0" borderId="17" xfId="53" applyNumberFormat="1" applyFont="1" applyFill="1" applyBorder="1" applyAlignment="1">
      <alignment/>
    </xf>
    <xf numFmtId="43" fontId="13" fillId="0" borderId="18" xfId="65" applyFont="1" applyFill="1" applyBorder="1" applyAlignment="1" applyProtection="1">
      <alignment horizontal="right" vertical="center" wrapText="1" shrinkToFit="1"/>
      <protection/>
    </xf>
    <xf numFmtId="0" fontId="13" fillId="0" borderId="19" xfId="53" applyNumberFormat="1" applyFont="1" applyFill="1" applyBorder="1" applyAlignment="1">
      <alignment horizontal="left" vertical="top" wrapText="1"/>
    </xf>
    <xf numFmtId="0" fontId="13" fillId="0" borderId="0" xfId="53" applyNumberFormat="1" applyFont="1" applyFill="1" applyBorder="1" applyAlignment="1">
      <alignment vertical="center" wrapText="1"/>
    </xf>
    <xf numFmtId="0" fontId="13" fillId="0" borderId="18" xfId="53" applyNumberFormat="1" applyFont="1" applyFill="1" applyBorder="1" applyAlignment="1">
      <alignment horizontal="left" vertical="top" wrapText="1"/>
    </xf>
    <xf numFmtId="166" fontId="73" fillId="43" borderId="15" xfId="65" applyNumberFormat="1" applyFont="1" applyFill="1" applyBorder="1" applyAlignment="1">
      <alignment horizontal="center" vertical="top"/>
    </xf>
    <xf numFmtId="174" fontId="73" fillId="0" borderId="15" xfId="0" applyNumberFormat="1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 vertical="center"/>
    </xf>
    <xf numFmtId="174" fontId="72" fillId="0" borderId="0" xfId="0" applyNumberFormat="1" applyFont="1" applyFill="1" applyBorder="1" applyAlignment="1">
      <alignment vertical="center" wrapText="1"/>
    </xf>
    <xf numFmtId="49" fontId="73" fillId="0" borderId="15" xfId="0" applyNumberFormat="1" applyFont="1" applyFill="1" applyBorder="1" applyAlignment="1">
      <alignment vertical="top" wrapText="1"/>
    </xf>
    <xf numFmtId="168" fontId="73" fillId="0" borderId="0" xfId="59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186" fontId="73" fillId="0" borderId="0" xfId="0" applyNumberFormat="1" applyFont="1" applyAlignment="1">
      <alignment horizontal="center"/>
    </xf>
    <xf numFmtId="9" fontId="74" fillId="40" borderId="15" xfId="58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166" fontId="74" fillId="40" borderId="15" xfId="63" applyNumberFormat="1" applyFont="1" applyFill="1" applyBorder="1" applyAlignment="1">
      <alignment horizontal="center" vertical="top"/>
    </xf>
    <xf numFmtId="9" fontId="74" fillId="44" borderId="15" xfId="58" applyFont="1" applyFill="1" applyBorder="1" applyAlignment="1">
      <alignment horizontal="center" vertical="center"/>
    </xf>
    <xf numFmtId="9" fontId="75" fillId="44" borderId="15" xfId="58" applyFont="1" applyFill="1" applyBorder="1" applyAlignment="1">
      <alignment horizontal="center" vertical="center"/>
    </xf>
    <xf numFmtId="14" fontId="74" fillId="0" borderId="15" xfId="53" applyNumberFormat="1" applyFont="1" applyFill="1" applyBorder="1" applyAlignment="1">
      <alignment horizontal="center" vertical="center"/>
    </xf>
    <xf numFmtId="4" fontId="75" fillId="42" borderId="15" xfId="65" applyNumberFormat="1" applyFont="1" applyFill="1" applyBorder="1" applyAlignment="1">
      <alignment horizontal="right" vertical="center"/>
    </xf>
    <xf numFmtId="0" fontId="75" fillId="43" borderId="15" xfId="53" applyNumberFormat="1" applyFont="1" applyFill="1" applyBorder="1" applyAlignment="1">
      <alignment horizontal="center" vertical="center"/>
    </xf>
    <xf numFmtId="4" fontId="74" fillId="40" borderId="15" xfId="53" applyNumberFormat="1" applyFont="1" applyFill="1" applyBorder="1" applyAlignment="1">
      <alignment horizontal="right" vertical="center"/>
    </xf>
    <xf numFmtId="4" fontId="75" fillId="43" borderId="15" xfId="53" applyNumberFormat="1" applyFont="1" applyFill="1" applyBorder="1" applyAlignment="1">
      <alignment horizontal="center" vertical="center"/>
    </xf>
    <xf numFmtId="0" fontId="75" fillId="45" borderId="15" xfId="53" applyNumberFormat="1" applyFont="1" applyFill="1" applyBorder="1" applyAlignment="1">
      <alignment horizontal="center" vertical="center" wrapText="1"/>
    </xf>
    <xf numFmtId="186" fontId="75" fillId="45" borderId="15" xfId="53" applyNumberFormat="1" applyFont="1" applyFill="1" applyBorder="1" applyAlignment="1">
      <alignment horizontal="center" vertical="center" wrapText="1"/>
    </xf>
    <xf numFmtId="174" fontId="75" fillId="45" borderId="15" xfId="53" applyNumberFormat="1" applyFont="1" applyFill="1" applyBorder="1" applyAlignment="1">
      <alignment horizontal="center" vertical="center" wrapText="1"/>
    </xf>
    <xf numFmtId="164" fontId="74" fillId="44" borderId="15" xfId="63" applyFont="1" applyFill="1" applyBorder="1" applyAlignment="1">
      <alignment horizontal="center" vertical="center" wrapText="1"/>
    </xf>
    <xf numFmtId="164" fontId="74" fillId="31" borderId="15" xfId="63" applyFont="1" applyFill="1" applyBorder="1" applyAlignment="1">
      <alignment horizontal="center" vertical="center" wrapText="1"/>
    </xf>
    <xf numFmtId="4" fontId="74" fillId="44" borderId="20" xfId="53" applyNumberFormat="1" applyFont="1" applyFill="1" applyBorder="1" applyAlignment="1">
      <alignment vertical="top" wrapText="1"/>
    </xf>
    <xf numFmtId="4" fontId="74" fillId="31" borderId="20" xfId="53" applyNumberFormat="1" applyFont="1" applyFill="1" applyBorder="1" applyAlignment="1">
      <alignment vertical="top" wrapText="1"/>
    </xf>
    <xf numFmtId="186" fontId="74" fillId="0" borderId="15" xfId="0" applyNumberFormat="1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horizontal="right" vertical="center" wrapText="1"/>
    </xf>
    <xf numFmtId="49" fontId="74" fillId="0" borderId="0" xfId="0" applyNumberFormat="1" applyFont="1" applyAlignment="1">
      <alignment horizontal="center" vertical="top"/>
    </xf>
    <xf numFmtId="49" fontId="74" fillId="0" borderId="15" xfId="0" applyNumberFormat="1" applyFont="1" applyFill="1" applyBorder="1" applyAlignment="1">
      <alignment vertical="top"/>
    </xf>
    <xf numFmtId="0" fontId="74" fillId="0" borderId="15" xfId="53" applyNumberFormat="1" applyFont="1" applyFill="1" applyBorder="1" applyAlignment="1">
      <alignment horizontal="left" vertical="top"/>
    </xf>
    <xf numFmtId="0" fontId="74" fillId="44" borderId="15" xfId="0" applyFont="1" applyFill="1" applyBorder="1" applyAlignment="1">
      <alignment horizontal="left" vertical="center"/>
    </xf>
    <xf numFmtId="0" fontId="74" fillId="44" borderId="15" xfId="53" applyNumberFormat="1" applyFont="1" applyFill="1" applyBorder="1" applyAlignment="1">
      <alignment horizontal="left" vertical="center"/>
    </xf>
    <xf numFmtId="9" fontId="74" fillId="31" borderId="15" xfId="58" applyFont="1" applyFill="1" applyBorder="1" applyAlignment="1">
      <alignment horizontal="center" vertical="center"/>
    </xf>
    <xf numFmtId="9" fontId="74" fillId="31" borderId="15" xfId="58" applyFont="1" applyFill="1" applyBorder="1" applyAlignment="1">
      <alignment vertical="center"/>
    </xf>
    <xf numFmtId="0" fontId="74" fillId="40" borderId="15" xfId="0" applyFont="1" applyFill="1" applyBorder="1" applyAlignment="1">
      <alignment horizontal="left" vertical="center"/>
    </xf>
    <xf numFmtId="9" fontId="74" fillId="44" borderId="21" xfId="58" applyFont="1" applyFill="1" applyBorder="1" applyAlignment="1">
      <alignment horizontal="center" vertical="center"/>
    </xf>
    <xf numFmtId="9" fontId="74" fillId="44" borderId="21" xfId="58" applyFont="1" applyFill="1" applyBorder="1" applyAlignment="1">
      <alignment horizontal="center" vertical="center" wrapText="1"/>
    </xf>
    <xf numFmtId="166" fontId="74" fillId="44" borderId="15" xfId="63" applyNumberFormat="1" applyFont="1" applyFill="1" applyBorder="1" applyAlignment="1">
      <alignment horizontal="center" vertical="top"/>
    </xf>
    <xf numFmtId="0" fontId="90" fillId="40" borderId="15" xfId="0" applyFont="1" applyFill="1" applyBorder="1" applyAlignment="1">
      <alignment horizontal="right" vertical="center"/>
    </xf>
    <xf numFmtId="166" fontId="74" fillId="31" borderId="15" xfId="63" applyNumberFormat="1" applyFont="1" applyFill="1" applyBorder="1" applyAlignment="1">
      <alignment horizontal="center" vertical="top"/>
    </xf>
    <xf numFmtId="0" fontId="74" fillId="31" borderId="15" xfId="0" applyFont="1" applyFill="1" applyBorder="1" applyAlignment="1">
      <alignment vertical="top"/>
    </xf>
    <xf numFmtId="0" fontId="75" fillId="44" borderId="15" xfId="53" applyNumberFormat="1" applyFont="1" applyFill="1" applyBorder="1" applyAlignment="1">
      <alignment horizontal="center" vertical="center" wrapText="1"/>
    </xf>
    <xf numFmtId="166" fontId="109" fillId="44" borderId="15" xfId="63" applyNumberFormat="1" applyFont="1" applyFill="1" applyBorder="1" applyAlignment="1">
      <alignment horizontal="center" vertical="top"/>
    </xf>
    <xf numFmtId="166" fontId="74" fillId="44" borderId="15" xfId="63" applyNumberFormat="1" applyFont="1" applyFill="1" applyBorder="1" applyAlignment="1">
      <alignment horizontal="left" vertical="top"/>
    </xf>
    <xf numFmtId="49" fontId="75" fillId="31" borderId="15" xfId="53" applyNumberFormat="1" applyFont="1" applyFill="1" applyBorder="1" applyAlignment="1">
      <alignment horizontal="center" vertical="center" wrapText="1"/>
    </xf>
    <xf numFmtId="0" fontId="74" fillId="31" borderId="15" xfId="0" applyFont="1" applyFill="1" applyBorder="1" applyAlignment="1">
      <alignment horizontal="left" vertical="center"/>
    </xf>
    <xf numFmtId="4" fontId="74" fillId="44" borderId="15" xfId="0" applyNumberFormat="1" applyFont="1" applyFill="1" applyBorder="1" applyAlignment="1">
      <alignment horizontal="left" vertical="center"/>
    </xf>
    <xf numFmtId="0" fontId="109" fillId="44" borderId="15" xfId="0" applyFont="1" applyFill="1" applyBorder="1" applyAlignment="1">
      <alignment horizontal="left" vertical="center"/>
    </xf>
    <xf numFmtId="0" fontId="75" fillId="44" borderId="15" xfId="0" applyFont="1" applyFill="1" applyBorder="1" applyAlignment="1">
      <alignment horizontal="left" vertical="center"/>
    </xf>
    <xf numFmtId="4" fontId="74" fillId="31" borderId="15" xfId="0" applyNumberFormat="1" applyFont="1" applyFill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9" fontId="74" fillId="40" borderId="15" xfId="58" applyFont="1" applyFill="1" applyBorder="1" applyAlignment="1">
      <alignment vertical="center" wrapText="1"/>
    </xf>
    <xf numFmtId="9" fontId="75" fillId="31" borderId="15" xfId="58" applyFont="1" applyFill="1" applyBorder="1" applyAlignment="1">
      <alignment horizontal="right" vertical="center" indent="1"/>
    </xf>
    <xf numFmtId="9" fontId="74" fillId="31" borderId="15" xfId="58" applyFont="1" applyFill="1" applyBorder="1" applyAlignment="1">
      <alignment horizontal="right" vertical="center" indent="1"/>
    </xf>
    <xf numFmtId="9" fontId="110" fillId="31" borderId="15" xfId="58" applyFont="1" applyFill="1" applyBorder="1" applyAlignment="1">
      <alignment horizontal="right" vertical="center" indent="1"/>
    </xf>
    <xf numFmtId="9" fontId="111" fillId="44" borderId="15" xfId="58" applyFont="1" applyFill="1" applyBorder="1" applyAlignment="1">
      <alignment horizontal="right" vertical="center" indent="1"/>
    </xf>
    <xf numFmtId="3" fontId="74" fillId="44" borderId="15" xfId="0" applyNumberFormat="1" applyFont="1" applyFill="1" applyBorder="1" applyAlignment="1">
      <alignment horizontal="left" vertical="center"/>
    </xf>
    <xf numFmtId="9" fontId="74" fillId="44" borderId="15" xfId="58" applyFont="1" applyFill="1" applyBorder="1" applyAlignment="1">
      <alignment horizontal="right" vertical="center" indent="1"/>
    </xf>
    <xf numFmtId="168" fontId="74" fillId="44" borderId="15" xfId="58" applyNumberFormat="1" applyFont="1" applyFill="1" applyBorder="1" applyAlignment="1">
      <alignment horizontal="right" vertical="center" indent="1"/>
    </xf>
    <xf numFmtId="168" fontId="74" fillId="44" borderId="15" xfId="58" applyNumberFormat="1" applyFont="1" applyFill="1" applyBorder="1" applyAlignment="1">
      <alignment horizontal="center" vertical="center"/>
    </xf>
    <xf numFmtId="9" fontId="74" fillId="31" borderId="15" xfId="58" applyFont="1" applyFill="1" applyBorder="1" applyAlignment="1">
      <alignment horizontal="center" vertical="center" wrapText="1"/>
    </xf>
    <xf numFmtId="9" fontId="74" fillId="0" borderId="0" xfId="58" applyFont="1" applyAlignment="1">
      <alignment horizontal="center" vertical="center"/>
    </xf>
    <xf numFmtId="9" fontId="109" fillId="40" borderId="15" xfId="58" applyFont="1" applyFill="1" applyBorder="1" applyAlignment="1">
      <alignment horizontal="center" vertical="center"/>
    </xf>
    <xf numFmtId="3" fontId="74" fillId="40" borderId="15" xfId="0" applyNumberFormat="1" applyFont="1" applyFill="1" applyBorder="1" applyAlignment="1">
      <alignment horizontal="left" vertical="center"/>
    </xf>
    <xf numFmtId="4" fontId="74" fillId="40" borderId="15" xfId="0" applyNumberFormat="1" applyFont="1" applyFill="1" applyBorder="1" applyAlignment="1">
      <alignment horizontal="right" vertical="center"/>
    </xf>
    <xf numFmtId="10" fontId="74" fillId="44" borderId="15" xfId="58" applyNumberFormat="1" applyFont="1" applyFill="1" applyBorder="1" applyAlignment="1">
      <alignment horizontal="right" vertical="center" indent="1"/>
    </xf>
    <xf numFmtId="168" fontId="75" fillId="44" borderId="15" xfId="58" applyNumberFormat="1" applyFont="1" applyFill="1" applyBorder="1" applyAlignment="1">
      <alignment horizontal="right" vertical="center" indent="1"/>
    </xf>
    <xf numFmtId="168" fontId="75" fillId="44" borderId="15" xfId="58" applyNumberFormat="1" applyFont="1" applyFill="1" applyBorder="1" applyAlignment="1">
      <alignment horizontal="center" vertical="center" wrapText="1"/>
    </xf>
    <xf numFmtId="4" fontId="23" fillId="31" borderId="21" xfId="0" applyNumberFormat="1" applyFont="1" applyFill="1" applyBorder="1" applyAlignment="1">
      <alignment horizontal="right" vertical="center"/>
    </xf>
    <xf numFmtId="4" fontId="74" fillId="31" borderId="21" xfId="0" applyNumberFormat="1" applyFont="1" applyFill="1" applyBorder="1" applyAlignment="1">
      <alignment horizontal="right" vertical="center"/>
    </xf>
    <xf numFmtId="3" fontId="74" fillId="31" borderId="21" xfId="0" applyNumberFormat="1" applyFont="1" applyFill="1" applyBorder="1" applyAlignment="1">
      <alignment horizontal="right" vertical="center" wrapText="1"/>
    </xf>
    <xf numFmtId="4" fontId="75" fillId="44" borderId="21" xfId="0" applyNumberFormat="1" applyFont="1" applyFill="1" applyBorder="1" applyAlignment="1">
      <alignment horizontal="right" vertical="center"/>
    </xf>
    <xf numFmtId="4" fontId="74" fillId="44" borderId="21" xfId="0" applyNumberFormat="1" applyFont="1" applyFill="1" applyBorder="1" applyAlignment="1">
      <alignment horizontal="right" vertical="center"/>
    </xf>
    <xf numFmtId="4" fontId="75" fillId="44" borderId="21" xfId="0" applyNumberFormat="1" applyFont="1" applyFill="1" applyBorder="1" applyAlignment="1">
      <alignment horizontal="right" vertical="center" wrapText="1"/>
    </xf>
    <xf numFmtId="4" fontId="74" fillId="44" borderId="21" xfId="0" applyNumberFormat="1" applyFont="1" applyFill="1" applyBorder="1" applyAlignment="1">
      <alignment horizontal="right" vertical="center" wrapText="1"/>
    </xf>
    <xf numFmtId="4" fontId="74" fillId="44" borderId="21" xfId="53" applyNumberFormat="1" applyFont="1" applyFill="1" applyBorder="1" applyAlignment="1">
      <alignment horizontal="right" vertical="center" wrapText="1"/>
    </xf>
    <xf numFmtId="4" fontId="74" fillId="44" borderId="21" xfId="53" applyNumberFormat="1" applyFont="1" applyFill="1" applyBorder="1" applyAlignment="1">
      <alignment horizontal="right" vertical="center"/>
    </xf>
    <xf numFmtId="164" fontId="0" fillId="0" borderId="0" xfId="63" applyAlignment="1">
      <alignment horizontal="center" vertical="center"/>
    </xf>
    <xf numFmtId="43" fontId="74" fillId="0" borderId="0" xfId="0" applyNumberFormat="1" applyFont="1" applyAlignment="1">
      <alignment horizontal="left" vertical="center"/>
    </xf>
    <xf numFmtId="4" fontId="23" fillId="44" borderId="21" xfId="0" applyNumberFormat="1" applyFont="1" applyFill="1" applyBorder="1" applyAlignment="1">
      <alignment horizontal="right" vertical="center"/>
    </xf>
    <xf numFmtId="4" fontId="112" fillId="44" borderId="21" xfId="0" applyNumberFormat="1" applyFont="1" applyFill="1" applyBorder="1" applyAlignment="1">
      <alignment horizontal="right" vertical="center"/>
    </xf>
    <xf numFmtId="4" fontId="112" fillId="31" borderId="21" xfId="0" applyNumberFormat="1" applyFont="1" applyFill="1" applyBorder="1" applyAlignment="1">
      <alignment horizontal="right" vertical="center"/>
    </xf>
    <xf numFmtId="0" fontId="13" fillId="0" borderId="19" xfId="53" applyNumberFormat="1" applyFont="1" applyFill="1" applyBorder="1" applyAlignment="1">
      <alignment horizontal="center" vertical="top" wrapText="1"/>
    </xf>
    <xf numFmtId="0" fontId="33" fillId="42" borderId="15" xfId="53" applyNumberFormat="1" applyFont="1" applyFill="1" applyBorder="1" applyAlignment="1">
      <alignment horizontal="center" vertical="center" wrapText="1"/>
    </xf>
    <xf numFmtId="4" fontId="33" fillId="0" borderId="0" xfId="53" applyNumberFormat="1" applyFont="1" applyFill="1" applyBorder="1" applyAlignment="1">
      <alignment/>
    </xf>
    <xf numFmtId="14" fontId="13" fillId="0" borderId="0" xfId="53" applyNumberFormat="1" applyFont="1" applyFill="1" applyBorder="1" applyAlignment="1">
      <alignment/>
    </xf>
    <xf numFmtId="43" fontId="13" fillId="0" borderId="0" xfId="65" applyFont="1" applyFill="1" applyBorder="1" applyAlignment="1" applyProtection="1">
      <alignment horizontal="right" vertical="center" wrapText="1" shrinkToFit="1"/>
      <protection/>
    </xf>
    <xf numFmtId="43" fontId="13" fillId="0" borderId="22" xfId="65" applyFont="1" applyFill="1" applyBorder="1" applyAlignment="1" applyProtection="1">
      <alignment horizontal="right" vertical="center" wrapText="1" shrinkToFit="1"/>
      <protection/>
    </xf>
    <xf numFmtId="4" fontId="13" fillId="0" borderId="23" xfId="53" applyNumberFormat="1" applyFont="1" applyFill="1" applyBorder="1" applyAlignment="1">
      <alignment/>
    </xf>
    <xf numFmtId="0" fontId="13" fillId="0" borderId="18" xfId="53" applyNumberFormat="1" applyFont="1" applyFill="1" applyBorder="1" applyAlignment="1">
      <alignment horizontal="center" vertical="center"/>
    </xf>
    <xf numFmtId="43" fontId="13" fillId="0" borderId="15" xfId="65" applyFont="1" applyFill="1" applyBorder="1" applyAlignment="1" applyProtection="1">
      <alignment horizontal="right" vertical="center" wrapText="1" shrinkToFit="1"/>
      <protection/>
    </xf>
    <xf numFmtId="43" fontId="73" fillId="0" borderId="0" xfId="65" applyFont="1" applyFill="1" applyBorder="1" applyAlignment="1">
      <alignment vertical="center" wrapText="1"/>
    </xf>
    <xf numFmtId="166" fontId="73" fillId="0" borderId="15" xfId="65" applyNumberFormat="1" applyFont="1" applyFill="1" applyBorder="1" applyAlignment="1">
      <alignment horizontal="center" vertical="center"/>
    </xf>
    <xf numFmtId="0" fontId="73" fillId="0" borderId="15" xfId="53" applyNumberFormat="1" applyFont="1" applyFill="1" applyBorder="1" applyAlignment="1">
      <alignment horizontal="left" vertical="center" wrapText="1"/>
    </xf>
    <xf numFmtId="174" fontId="73" fillId="0" borderId="15" xfId="53" applyNumberFormat="1" applyFont="1" applyFill="1" applyBorder="1" applyAlignment="1">
      <alignment horizontal="center" vertical="center" wrapText="1"/>
    </xf>
    <xf numFmtId="0" fontId="73" fillId="0" borderId="15" xfId="53" applyNumberFormat="1" applyFont="1" applyFill="1" applyBorder="1" applyAlignment="1">
      <alignment horizontal="right" vertical="center" wrapText="1"/>
    </xf>
    <xf numFmtId="4" fontId="73" fillId="31" borderId="15" xfId="53" applyNumberFormat="1" applyFont="1" applyFill="1" applyBorder="1" applyAlignment="1">
      <alignment horizontal="right" vertical="center"/>
    </xf>
    <xf numFmtId="4" fontId="73" fillId="44" borderId="15" xfId="53" applyNumberFormat="1" applyFont="1" applyFill="1" applyBorder="1" applyAlignment="1">
      <alignment horizontal="right" vertical="center"/>
    </xf>
    <xf numFmtId="4" fontId="79" fillId="31" borderId="15" xfId="53" applyNumberFormat="1" applyFont="1" applyFill="1" applyBorder="1" applyAlignment="1">
      <alignment vertical="top" wrapText="1"/>
    </xf>
    <xf numFmtId="4" fontId="79" fillId="44" borderId="15" xfId="53" applyNumberFormat="1" applyFont="1" applyFill="1" applyBorder="1" applyAlignment="1">
      <alignment vertical="top" wrapText="1"/>
    </xf>
    <xf numFmtId="166" fontId="73" fillId="0" borderId="15" xfId="63" applyNumberFormat="1" applyFont="1" applyFill="1" applyBorder="1" applyAlignment="1">
      <alignment horizontal="center" vertical="center"/>
    </xf>
    <xf numFmtId="4" fontId="33" fillId="44" borderId="15" xfId="53" applyNumberFormat="1" applyFont="1" applyFill="1" applyBorder="1" applyAlignment="1">
      <alignment/>
    </xf>
    <xf numFmtId="4" fontId="33" fillId="31" borderId="15" xfId="53" applyNumberFormat="1" applyFont="1" applyFill="1" applyBorder="1" applyAlignment="1">
      <alignment/>
    </xf>
    <xf numFmtId="4" fontId="33" fillId="40" borderId="15" xfId="53" applyNumberFormat="1" applyFont="1" applyFill="1" applyBorder="1" applyAlignment="1">
      <alignment/>
    </xf>
    <xf numFmtId="9" fontId="74" fillId="40" borderId="15" xfId="58" applyFont="1" applyFill="1" applyBorder="1" applyAlignment="1">
      <alignment horizontal="center" wrapText="1"/>
    </xf>
    <xf numFmtId="0" fontId="74" fillId="40" borderId="15" xfId="0" applyFont="1" applyFill="1" applyBorder="1" applyAlignment="1">
      <alignment horizontal="center"/>
    </xf>
    <xf numFmtId="193" fontId="74" fillId="40" borderId="15" xfId="59" applyNumberFormat="1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4" fontId="73" fillId="42" borderId="15" xfId="0" applyNumberFormat="1" applyFont="1" applyFill="1" applyBorder="1" applyAlignment="1">
      <alignment vertical="center"/>
    </xf>
    <xf numFmtId="14" fontId="31" fillId="42" borderId="20" xfId="53" applyNumberFormat="1" applyFont="1" applyFill="1" applyBorder="1" applyAlignment="1">
      <alignment vertical="center"/>
    </xf>
    <xf numFmtId="194" fontId="74" fillId="40" borderId="15" xfId="0" applyNumberFormat="1" applyFont="1" applyFill="1" applyBorder="1" applyAlignment="1">
      <alignment horizontal="right" vertical="center"/>
    </xf>
    <xf numFmtId="4" fontId="74" fillId="44" borderId="20" xfId="53" applyNumberFormat="1" applyFont="1" applyFill="1" applyBorder="1" applyAlignment="1">
      <alignment horizontal="center" vertical="top" wrapText="1"/>
    </xf>
    <xf numFmtId="4" fontId="74" fillId="31" borderId="20" xfId="53" applyNumberFormat="1" applyFont="1" applyFill="1" applyBorder="1" applyAlignment="1">
      <alignment horizontal="center" vertical="top" wrapText="1"/>
    </xf>
    <xf numFmtId="4" fontId="79" fillId="44" borderId="15" xfId="53" applyNumberFormat="1" applyFont="1" applyFill="1" applyBorder="1" applyAlignment="1">
      <alignment horizontal="center" vertical="top" wrapText="1"/>
    </xf>
    <xf numFmtId="4" fontId="79" fillId="31" borderId="15" xfId="53" applyNumberFormat="1" applyFont="1" applyFill="1" applyBorder="1" applyAlignment="1">
      <alignment horizontal="center" vertical="top" wrapText="1"/>
    </xf>
    <xf numFmtId="0" fontId="74" fillId="44" borderId="15" xfId="0" applyFont="1" applyFill="1" applyBorder="1" applyAlignment="1">
      <alignment horizontal="left" vertical="center"/>
    </xf>
    <xf numFmtId="205" fontId="74" fillId="40" borderId="21" xfId="0" applyNumberFormat="1" applyFont="1" applyFill="1" applyBorder="1" applyAlignment="1">
      <alignment horizontal="left" vertical="center" indent="1"/>
    </xf>
    <xf numFmtId="4" fontId="80" fillId="44" borderId="19" xfId="0" applyNumberFormat="1" applyFont="1" applyFill="1" applyBorder="1" applyAlignment="1">
      <alignment horizontal="right" vertical="center"/>
    </xf>
    <xf numFmtId="4" fontId="80" fillId="44" borderId="21" xfId="0" applyNumberFormat="1" applyFont="1" applyFill="1" applyBorder="1" applyAlignment="1">
      <alignment horizontal="right" vertical="center"/>
    </xf>
    <xf numFmtId="166" fontId="75" fillId="45" borderId="15" xfId="63" applyNumberFormat="1" applyFont="1" applyFill="1" applyBorder="1" applyAlignment="1">
      <alignment horizontal="center" vertical="center" wrapText="1"/>
    </xf>
    <xf numFmtId="166" fontId="74" fillId="0" borderId="15" xfId="65" applyNumberFormat="1" applyFont="1" applyFill="1" applyBorder="1" applyAlignment="1">
      <alignment horizontal="center" vertical="top"/>
    </xf>
    <xf numFmtId="4" fontId="74" fillId="0" borderId="21" xfId="0" applyNumberFormat="1" applyFont="1" applyFill="1" applyBorder="1" applyAlignment="1">
      <alignment horizontal="right" vertical="center"/>
    </xf>
    <xf numFmtId="9" fontId="74" fillId="0" borderId="15" xfId="58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top"/>
    </xf>
    <xf numFmtId="174" fontId="74" fillId="0" borderId="15" xfId="58" applyNumberFormat="1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left" vertical="top"/>
    </xf>
    <xf numFmtId="0" fontId="73" fillId="0" borderId="21" xfId="0" applyFont="1" applyFill="1" applyBorder="1" applyAlignment="1">
      <alignment horizontal="center" vertical="top"/>
    </xf>
    <xf numFmtId="9" fontId="74" fillId="0" borderId="15" xfId="58" applyFont="1" applyFill="1" applyBorder="1" applyAlignment="1">
      <alignment horizontal="left" vertical="center"/>
    </xf>
    <xf numFmtId="9" fontId="74" fillId="44" borderId="15" xfId="58" applyNumberFormat="1" applyFont="1" applyFill="1" applyBorder="1" applyAlignment="1">
      <alignment horizontal="right" vertical="center" indent="1"/>
    </xf>
    <xf numFmtId="4" fontId="73" fillId="42" borderId="19" xfId="53" applyNumberFormat="1" applyFont="1" applyFill="1" applyBorder="1" applyAlignment="1">
      <alignment horizontal="right" vertical="center" wrapText="1"/>
    </xf>
    <xf numFmtId="4" fontId="73" fillId="42" borderId="24" xfId="53" applyNumberFormat="1" applyFont="1" applyFill="1" applyBorder="1" applyAlignment="1">
      <alignment horizontal="center" vertical="center" wrapText="1"/>
    </xf>
    <xf numFmtId="4" fontId="73" fillId="42" borderId="19" xfId="0" applyNumberFormat="1" applyFont="1" applyFill="1" applyBorder="1" applyAlignment="1">
      <alignment horizontal="right" vertical="center"/>
    </xf>
    <xf numFmtId="4" fontId="73" fillId="42" borderId="21" xfId="53" applyNumberFormat="1" applyFont="1" applyFill="1" applyBorder="1" applyAlignment="1">
      <alignment horizontal="right" vertical="center" wrapText="1" indent="2"/>
    </xf>
    <xf numFmtId="0" fontId="75" fillId="45" borderId="15" xfId="53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4" fontId="73" fillId="42" borderId="15" xfId="0" applyNumberFormat="1" applyFont="1" applyFill="1" applyBorder="1" applyAlignment="1">
      <alignment vertical="center" wrapText="1"/>
    </xf>
    <xf numFmtId="0" fontId="73" fillId="0" borderId="15" xfId="0" applyFont="1" applyFill="1" applyBorder="1" applyAlignment="1">
      <alignment horizontal="center" vertical="top"/>
    </xf>
    <xf numFmtId="4" fontId="74" fillId="0" borderId="15" xfId="0" applyNumberFormat="1" applyFont="1" applyFill="1" applyBorder="1" applyAlignment="1">
      <alignment horizontal="right" vertical="center"/>
    </xf>
    <xf numFmtId="4" fontId="73" fillId="0" borderId="15" xfId="53" applyNumberFormat="1" applyFont="1" applyFill="1" applyBorder="1" applyAlignment="1">
      <alignment horizontal="right" vertical="center" wrapText="1"/>
    </xf>
    <xf numFmtId="4" fontId="73" fillId="0" borderId="21" xfId="53" applyNumberFormat="1" applyFont="1" applyFill="1" applyBorder="1" applyAlignment="1">
      <alignment horizontal="right" vertical="center" wrapText="1" indent="2"/>
    </xf>
    <xf numFmtId="0" fontId="74" fillId="42" borderId="19" xfId="53" applyNumberFormat="1" applyFont="1" applyFill="1" applyBorder="1" applyAlignment="1">
      <alignment horizontal="right" vertical="center"/>
    </xf>
    <xf numFmtId="0" fontId="74" fillId="40" borderId="19" xfId="53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top"/>
    </xf>
    <xf numFmtId="9" fontId="74" fillId="0" borderId="15" xfId="58" applyFont="1" applyFill="1" applyBorder="1" applyAlignment="1">
      <alignment horizontal="left" vertical="top"/>
    </xf>
    <xf numFmtId="174" fontId="74" fillId="0" borderId="21" xfId="58" applyNumberFormat="1" applyFont="1" applyFill="1" applyBorder="1" applyAlignment="1">
      <alignment horizontal="center" vertical="center"/>
    </xf>
    <xf numFmtId="49" fontId="95" fillId="0" borderId="0" xfId="42" applyNumberFormat="1" applyAlignment="1">
      <alignment horizontal="left" vertical="center" wrapText="1"/>
    </xf>
    <xf numFmtId="49" fontId="113" fillId="0" borderId="25" xfId="0" applyNumberFormat="1" applyFont="1" applyBorder="1" applyAlignment="1">
      <alignment horizontal="center" vertical="top" wrapText="1"/>
    </xf>
    <xf numFmtId="49" fontId="114" fillId="0" borderId="25" xfId="0" applyNumberFormat="1" applyFont="1" applyBorder="1" applyAlignment="1">
      <alignment horizontal="center" vertical="center" wrapText="1"/>
    </xf>
    <xf numFmtId="49" fontId="113" fillId="47" borderId="25" xfId="0" applyNumberFormat="1" applyFont="1" applyFill="1" applyBorder="1" applyAlignment="1">
      <alignment horizontal="left" vertical="top" wrapText="1"/>
    </xf>
    <xf numFmtId="49" fontId="115" fillId="0" borderId="25" xfId="0" applyNumberFormat="1" applyFont="1" applyBorder="1" applyAlignment="1">
      <alignment horizontal="left" vertical="top" wrapText="1"/>
    </xf>
    <xf numFmtId="49" fontId="116" fillId="0" borderId="25" xfId="0" applyNumberFormat="1" applyFont="1" applyBorder="1" applyAlignment="1">
      <alignment horizontal="left" vertical="top" wrapText="1"/>
    </xf>
    <xf numFmtId="49" fontId="117" fillId="47" borderId="25" xfId="0" applyNumberFormat="1" applyFont="1" applyFill="1" applyBorder="1" applyAlignment="1">
      <alignment horizontal="left" vertical="top" wrapText="1"/>
    </xf>
    <xf numFmtId="49" fontId="118" fillId="47" borderId="25" xfId="0" applyNumberFormat="1" applyFont="1" applyFill="1" applyBorder="1" applyAlignment="1">
      <alignment horizontal="left" vertical="top" wrapText="1"/>
    </xf>
    <xf numFmtId="49" fontId="30" fillId="0" borderId="25" xfId="53" applyNumberFormat="1" applyFont="1" applyBorder="1" applyAlignment="1">
      <alignment horizontal="left" vertical="top" wrapText="1"/>
    </xf>
    <xf numFmtId="49" fontId="118" fillId="0" borderId="25" xfId="0" applyNumberFormat="1" applyFont="1" applyBorder="1" applyAlignment="1">
      <alignment vertical="center"/>
    </xf>
    <xf numFmtId="49" fontId="117" fillId="47" borderId="25" xfId="53" applyNumberFormat="1" applyFont="1" applyFill="1" applyBorder="1" applyAlignment="1">
      <alignment horizontal="left" vertical="top" wrapText="1"/>
    </xf>
    <xf numFmtId="49" fontId="115" fillId="0" borderId="25" xfId="0" applyNumberFormat="1" applyFont="1" applyBorder="1" applyAlignment="1">
      <alignment horizontal="justify" vertical="center"/>
    </xf>
    <xf numFmtId="49" fontId="119" fillId="0" borderId="25" xfId="0" applyNumberFormat="1" applyFont="1" applyBorder="1" applyAlignment="1">
      <alignment horizontal="justify" vertical="center"/>
    </xf>
    <xf numFmtId="49" fontId="0" fillId="0" borderId="0" xfId="0" applyNumberFormat="1" applyFont="1" applyAlignment="1">
      <alignment horizontal="left" vertical="top" wrapText="1"/>
    </xf>
    <xf numFmtId="49" fontId="115" fillId="0" borderId="25" xfId="0" applyNumberFormat="1" applyFont="1" applyFill="1" applyBorder="1" applyAlignment="1">
      <alignment horizontal="justify" vertical="center"/>
    </xf>
    <xf numFmtId="174" fontId="74" fillId="0" borderId="15" xfId="59" applyNumberFormat="1" applyFont="1" applyFill="1" applyBorder="1" applyAlignment="1">
      <alignment horizontal="center" vertical="center"/>
    </xf>
    <xf numFmtId="9" fontId="74" fillId="0" borderId="15" xfId="59" applyFont="1" applyFill="1" applyBorder="1" applyAlignment="1">
      <alignment horizontal="center" vertical="center"/>
    </xf>
    <xf numFmtId="9" fontId="74" fillId="0" borderId="15" xfId="59" applyFont="1" applyFill="1" applyBorder="1" applyAlignment="1">
      <alignment horizontal="left" vertical="center"/>
    </xf>
    <xf numFmtId="0" fontId="74" fillId="0" borderId="15" xfId="0" applyFont="1" applyFill="1" applyBorder="1" applyAlignment="1">
      <alignment horizontal="left" vertical="top" wrapText="1"/>
    </xf>
    <xf numFmtId="0" fontId="74" fillId="0" borderId="15" xfId="0" applyFont="1" applyFill="1" applyBorder="1" applyAlignment="1">
      <alignment horizontal="left" vertical="top"/>
    </xf>
    <xf numFmtId="174" fontId="72" fillId="42" borderId="20" xfId="0" applyNumberFormat="1" applyFont="1" applyFill="1" applyBorder="1" applyAlignment="1">
      <alignment vertical="center" wrapText="1"/>
    </xf>
    <xf numFmtId="174" fontId="72" fillId="42" borderId="26" xfId="0" applyNumberFormat="1" applyFont="1" applyFill="1" applyBorder="1" applyAlignment="1">
      <alignment vertical="center" wrapText="1"/>
    </xf>
    <xf numFmtId="174" fontId="72" fillId="42" borderId="23" xfId="0" applyNumberFormat="1" applyFont="1" applyFill="1" applyBorder="1" applyAlignment="1">
      <alignment vertical="center" wrapText="1"/>
    </xf>
    <xf numFmtId="4" fontId="73" fillId="0" borderId="15" xfId="0" applyNumberFormat="1" applyFont="1" applyBorder="1" applyAlignment="1">
      <alignment horizontal="right" vertical="top"/>
    </xf>
    <xf numFmtId="0" fontId="72" fillId="0" borderId="15" xfId="0" applyFont="1" applyBorder="1" applyAlignment="1">
      <alignment horizontal="center"/>
    </xf>
    <xf numFmtId="4" fontId="73" fillId="42" borderId="21" xfId="53" applyNumberFormat="1" applyFont="1" applyFill="1" applyBorder="1" applyAlignment="1">
      <alignment horizontal="right" vertical="center" wrapText="1"/>
    </xf>
    <xf numFmtId="0" fontId="1" fillId="0" borderId="0" xfId="53" applyAlignment="1">
      <alignment vertical="top"/>
    </xf>
    <xf numFmtId="0" fontId="1" fillId="0" borderId="0" xfId="53" applyAlignment="1">
      <alignment horizontal="right" vertical="top" wrapText="1"/>
    </xf>
    <xf numFmtId="3" fontId="42" fillId="0" borderId="0" xfId="53" applyNumberFormat="1" applyFont="1" applyAlignment="1">
      <alignment vertical="top" wrapText="1"/>
    </xf>
    <xf numFmtId="0" fontId="1" fillId="0" borderId="0" xfId="53" applyFill="1" applyAlignment="1">
      <alignment vertical="top"/>
    </xf>
    <xf numFmtId="49" fontId="75" fillId="45" borderId="15" xfId="53" applyNumberFormat="1" applyFont="1" applyFill="1" applyBorder="1" applyAlignment="1">
      <alignment horizontal="center" vertical="center" wrapText="1"/>
    </xf>
    <xf numFmtId="49" fontId="74" fillId="0" borderId="15" xfId="58" applyNumberFormat="1" applyFont="1" applyFill="1" applyBorder="1" applyAlignment="1">
      <alignment horizontal="left" vertical="center"/>
    </xf>
    <xf numFmtId="166" fontId="73" fillId="42" borderId="15" xfId="65" applyNumberFormat="1" applyFont="1" applyFill="1" applyBorder="1" applyAlignment="1">
      <alignment horizontal="center" vertical="center"/>
    </xf>
    <xf numFmtId="49" fontId="74" fillId="0" borderId="15" xfId="58" applyNumberFormat="1" applyFont="1" applyFill="1" applyBorder="1" applyAlignment="1">
      <alignment horizontal="center" vertical="center"/>
    </xf>
    <xf numFmtId="9" fontId="74" fillId="0" borderId="0" xfId="58" applyFont="1" applyFill="1" applyBorder="1" applyAlignment="1">
      <alignment horizontal="left" vertical="center"/>
    </xf>
    <xf numFmtId="3" fontId="20" fillId="0" borderId="0" xfId="53" applyNumberFormat="1" applyFont="1" applyAlignment="1">
      <alignment horizontal="center" vertical="top"/>
    </xf>
    <xf numFmtId="0" fontId="75" fillId="0" borderId="15" xfId="53" applyNumberFormat="1" applyFont="1" applyFill="1" applyBorder="1" applyAlignment="1">
      <alignment horizontal="center" vertical="center" wrapText="1"/>
    </xf>
    <xf numFmtId="4" fontId="74" fillId="42" borderId="15" xfId="53" applyNumberFormat="1" applyFont="1" applyFill="1" applyBorder="1" applyAlignment="1">
      <alignment horizontal="right" vertical="center"/>
    </xf>
    <xf numFmtId="49" fontId="74" fillId="40" borderId="15" xfId="58" applyNumberFormat="1" applyFont="1" applyFill="1" applyBorder="1" applyAlignment="1">
      <alignment horizontal="center" vertical="center" wrapText="1"/>
    </xf>
    <xf numFmtId="49" fontId="74" fillId="40" borderId="15" xfId="58" applyNumberFormat="1" applyFont="1" applyFill="1" applyBorder="1" applyAlignment="1">
      <alignment vertical="center" wrapText="1"/>
    </xf>
    <xf numFmtId="49" fontId="109" fillId="40" borderId="15" xfId="58" applyNumberFormat="1" applyFont="1" applyFill="1" applyBorder="1" applyAlignment="1">
      <alignment horizontal="center" vertical="center"/>
    </xf>
    <xf numFmtId="49" fontId="75" fillId="31" borderId="15" xfId="58" applyNumberFormat="1" applyFont="1" applyFill="1" applyBorder="1" applyAlignment="1">
      <alignment horizontal="right" vertical="center" indent="1"/>
    </xf>
    <xf numFmtId="49" fontId="74" fillId="31" borderId="15" xfId="58" applyNumberFormat="1" applyFont="1" applyFill="1" applyBorder="1" applyAlignment="1">
      <alignment horizontal="right" vertical="center" indent="1"/>
    </xf>
    <xf numFmtId="49" fontId="110" fillId="31" borderId="15" xfId="58" applyNumberFormat="1" applyFont="1" applyFill="1" applyBorder="1" applyAlignment="1">
      <alignment horizontal="right" vertical="center" indent="1"/>
    </xf>
    <xf numFmtId="49" fontId="74" fillId="31" borderId="15" xfId="58" applyNumberFormat="1" applyFont="1" applyFill="1" applyBorder="1" applyAlignment="1">
      <alignment horizontal="center" vertical="center"/>
    </xf>
    <xf numFmtId="49" fontId="74" fillId="31" borderId="15" xfId="58" applyNumberFormat="1" applyFont="1" applyFill="1" applyBorder="1" applyAlignment="1">
      <alignment vertical="center"/>
    </xf>
    <xf numFmtId="49" fontId="74" fillId="44" borderId="15" xfId="58" applyNumberFormat="1" applyFont="1" applyFill="1" applyBorder="1" applyAlignment="1">
      <alignment horizontal="center" vertical="center"/>
    </xf>
    <xf numFmtId="49" fontId="111" fillId="44" borderId="15" xfId="58" applyNumberFormat="1" applyFont="1" applyFill="1" applyBorder="1" applyAlignment="1">
      <alignment horizontal="right" vertical="center" indent="1"/>
    </xf>
    <xf numFmtId="49" fontId="74" fillId="44" borderId="15" xfId="58" applyNumberFormat="1" applyFont="1" applyFill="1" applyBorder="1" applyAlignment="1">
      <alignment horizontal="right" vertical="center" indent="1"/>
    </xf>
    <xf numFmtId="49" fontId="74" fillId="31" borderId="15" xfId="58" applyNumberFormat="1" applyFont="1" applyFill="1" applyBorder="1" applyAlignment="1">
      <alignment horizontal="center" vertical="center" wrapText="1"/>
    </xf>
    <xf numFmtId="49" fontId="74" fillId="40" borderId="15" xfId="58" applyNumberFormat="1" applyFont="1" applyFill="1" applyBorder="1" applyAlignment="1">
      <alignment horizontal="center" vertical="center"/>
    </xf>
    <xf numFmtId="49" fontId="74" fillId="0" borderId="0" xfId="58" applyNumberFormat="1" applyFont="1" applyAlignment="1">
      <alignment horizontal="center" vertical="center"/>
    </xf>
    <xf numFmtId="0" fontId="74" fillId="0" borderId="0" xfId="0" applyFont="1" applyAlignment="1">
      <alignment vertical="center"/>
    </xf>
    <xf numFmtId="0" fontId="43" fillId="0" borderId="0" xfId="0" applyFont="1" applyAlignment="1">
      <alignment/>
    </xf>
    <xf numFmtId="184" fontId="120" fillId="40" borderId="21" xfId="0" applyNumberFormat="1" applyFont="1" applyFill="1" applyBorder="1" applyAlignment="1">
      <alignment horizontal="center" vertical="center" wrapText="1"/>
    </xf>
    <xf numFmtId="184" fontId="79" fillId="40" borderId="15" xfId="63" applyNumberFormat="1" applyFont="1" applyFill="1" applyBorder="1" applyAlignment="1">
      <alignment horizontal="center" vertical="center"/>
    </xf>
    <xf numFmtId="14" fontId="13" fillId="0" borderId="27" xfId="53" applyNumberFormat="1" applyFont="1" applyFill="1" applyBorder="1" applyAlignment="1">
      <alignment/>
    </xf>
    <xf numFmtId="0" fontId="13" fillId="0" borderId="27" xfId="53" applyNumberFormat="1" applyFont="1" applyFill="1" applyBorder="1" applyAlignment="1">
      <alignment horizontal="center" vertical="center"/>
    </xf>
    <xf numFmtId="4" fontId="35" fillId="48" borderId="15" xfId="53" applyNumberFormat="1" applyFont="1" applyFill="1" applyBorder="1" applyAlignment="1">
      <alignment vertical="center"/>
    </xf>
    <xf numFmtId="168" fontId="74" fillId="44" borderId="15" xfId="58" applyNumberFormat="1" applyFont="1" applyFill="1" applyBorder="1" applyAlignment="1">
      <alignment horizontal="center" vertical="center" wrapText="1"/>
    </xf>
    <xf numFmtId="4" fontId="85" fillId="44" borderId="21" xfId="0" applyNumberFormat="1" applyFont="1" applyFill="1" applyBorder="1" applyAlignment="1">
      <alignment horizontal="center" vertical="center"/>
    </xf>
    <xf numFmtId="205" fontId="90" fillId="40" borderId="21" xfId="0" applyNumberFormat="1" applyFont="1" applyFill="1" applyBorder="1" applyAlignment="1">
      <alignment horizontal="left" vertical="center" indent="1"/>
    </xf>
    <xf numFmtId="202" fontId="74" fillId="40" borderId="21" xfId="0" applyNumberFormat="1" applyFont="1" applyFill="1" applyBorder="1" applyAlignment="1">
      <alignment horizontal="left" vertical="center" indent="1"/>
    </xf>
    <xf numFmtId="0" fontId="74" fillId="49" borderId="19" xfId="0" applyFont="1" applyFill="1" applyBorder="1" applyAlignment="1">
      <alignment horizontal="left" vertical="top"/>
    </xf>
    <xf numFmtId="0" fontId="74" fillId="49" borderId="21" xfId="0" applyFont="1" applyFill="1" applyBorder="1" applyAlignment="1">
      <alignment horizontal="left" vertical="top"/>
    </xf>
    <xf numFmtId="3" fontId="74" fillId="49" borderId="21" xfId="0" applyNumberFormat="1" applyFont="1" applyFill="1" applyBorder="1" applyAlignment="1">
      <alignment horizontal="right" vertical="center" wrapText="1"/>
    </xf>
    <xf numFmtId="9" fontId="74" fillId="49" borderId="15" xfId="58" applyFont="1" applyFill="1" applyBorder="1" applyAlignment="1">
      <alignment horizontal="center" vertical="center"/>
    </xf>
    <xf numFmtId="0" fontId="74" fillId="49" borderId="15" xfId="0" applyFont="1" applyFill="1" applyBorder="1" applyAlignment="1">
      <alignment horizontal="left" vertical="center"/>
    </xf>
    <xf numFmtId="168" fontId="75" fillId="44" borderId="15" xfId="58" applyNumberFormat="1" applyFont="1" applyFill="1" applyBorder="1" applyAlignment="1">
      <alignment horizontal="center" vertical="center"/>
    </xf>
    <xf numFmtId="4" fontId="74" fillId="31" borderId="21" xfId="0" applyNumberFormat="1" applyFont="1" applyFill="1" applyBorder="1" applyAlignment="1">
      <alignment horizontal="right" vertical="center" indent="1"/>
    </xf>
    <xf numFmtId="3" fontId="74" fillId="31" borderId="21" xfId="0" applyNumberFormat="1" applyFont="1" applyFill="1" applyBorder="1" applyAlignment="1">
      <alignment horizontal="right" vertical="center" wrapText="1" indent="1"/>
    </xf>
    <xf numFmtId="3" fontId="74" fillId="31" borderId="21" xfId="0" applyNumberFormat="1" applyFont="1" applyFill="1" applyBorder="1" applyAlignment="1">
      <alignment horizontal="right" vertical="center" wrapText="1" indent="5"/>
    </xf>
    <xf numFmtId="3" fontId="74" fillId="49" borderId="21" xfId="0" applyNumberFormat="1" applyFont="1" applyFill="1" applyBorder="1" applyAlignment="1">
      <alignment horizontal="right" vertical="center" wrapText="1" indent="5"/>
    </xf>
    <xf numFmtId="206" fontId="74" fillId="40" borderId="15" xfId="58" applyNumberFormat="1" applyFont="1" applyFill="1" applyBorder="1" applyAlignment="1">
      <alignment horizontal="left" vertical="center"/>
    </xf>
    <xf numFmtId="189" fontId="22" fillId="40" borderId="21" xfId="63" applyNumberFormat="1" applyFont="1" applyFill="1" applyBorder="1" applyAlignment="1">
      <alignment horizontal="center" vertical="center"/>
    </xf>
    <xf numFmtId="9" fontId="112" fillId="31" borderId="21" xfId="0" applyNumberFormat="1" applyFont="1" applyFill="1" applyBorder="1" applyAlignment="1">
      <alignment horizontal="center" vertical="center"/>
    </xf>
    <xf numFmtId="9" fontId="112" fillId="44" borderId="21" xfId="0" applyNumberFormat="1" applyFont="1" applyFill="1" applyBorder="1" applyAlignment="1">
      <alignment horizontal="center" vertical="center"/>
    </xf>
    <xf numFmtId="206" fontId="121" fillId="31" borderId="15" xfId="58" applyNumberFormat="1" applyFont="1" applyFill="1" applyBorder="1" applyAlignment="1">
      <alignment horizontal="left" vertical="center"/>
    </xf>
    <xf numFmtId="210" fontId="74" fillId="44" borderId="21" xfId="0" applyNumberFormat="1" applyFont="1" applyFill="1" applyBorder="1" applyAlignment="1">
      <alignment horizontal="left" vertical="center"/>
    </xf>
    <xf numFmtId="0" fontId="13" fillId="42" borderId="15" xfId="53" applyNumberFormat="1" applyFont="1" applyFill="1" applyBorder="1" applyAlignment="1">
      <alignment horizontal="left" vertical="center"/>
    </xf>
    <xf numFmtId="4" fontId="47" fillId="44" borderId="21" xfId="0" applyNumberFormat="1" applyFont="1" applyFill="1" applyBorder="1" applyAlignment="1">
      <alignment horizontal="right" vertical="center"/>
    </xf>
    <xf numFmtId="4" fontId="47" fillId="31" borderId="21" xfId="0" applyNumberFormat="1" applyFont="1" applyFill="1" applyBorder="1" applyAlignment="1">
      <alignment horizontal="right" vertical="center"/>
    </xf>
    <xf numFmtId="4" fontId="122" fillId="31" borderId="21" xfId="0" applyNumberFormat="1" applyFont="1" applyFill="1" applyBorder="1" applyAlignment="1">
      <alignment horizontal="right" vertical="center"/>
    </xf>
    <xf numFmtId="3" fontId="75" fillId="44" borderId="21" xfId="0" applyNumberFormat="1" applyFont="1" applyFill="1" applyBorder="1" applyAlignment="1">
      <alignment horizontal="right" vertical="center" wrapText="1"/>
    </xf>
    <xf numFmtId="0" fontId="123" fillId="44" borderId="15" xfId="0" applyFont="1" applyFill="1" applyBorder="1" applyAlignment="1">
      <alignment horizontal="left" vertical="center" wrapText="1"/>
    </xf>
    <xf numFmtId="4" fontId="27" fillId="31" borderId="21" xfId="0" applyNumberFormat="1" applyFont="1" applyFill="1" applyBorder="1" applyAlignment="1">
      <alignment horizontal="right" vertical="center"/>
    </xf>
    <xf numFmtId="4" fontId="27" fillId="44" borderId="21" xfId="0" applyNumberFormat="1" applyFont="1" applyFill="1" applyBorder="1" applyAlignment="1">
      <alignment horizontal="right" vertical="center"/>
    </xf>
    <xf numFmtId="4" fontId="27" fillId="40" borderId="21" xfId="0" applyNumberFormat="1" applyFont="1" applyFill="1" applyBorder="1" applyAlignment="1">
      <alignment vertical="center"/>
    </xf>
    <xf numFmtId="0" fontId="74" fillId="44" borderId="15" xfId="0" applyFont="1" applyFill="1" applyBorder="1" applyAlignment="1">
      <alignment horizontal="left" vertical="center"/>
    </xf>
    <xf numFmtId="49" fontId="74" fillId="42" borderId="15" xfId="58" applyNumberFormat="1" applyFont="1" applyFill="1" applyBorder="1" applyAlignment="1">
      <alignment horizontal="center" vertical="center"/>
    </xf>
    <xf numFmtId="9" fontId="74" fillId="42" borderId="15" xfId="58" applyFont="1" applyFill="1" applyBorder="1" applyAlignment="1">
      <alignment horizontal="left" vertical="center"/>
    </xf>
    <xf numFmtId="4" fontId="13" fillId="0" borderId="19" xfId="53" applyNumberFormat="1" applyFont="1" applyFill="1" applyBorder="1" applyAlignment="1">
      <alignment/>
    </xf>
    <xf numFmtId="4" fontId="32" fillId="48" borderId="15" xfId="53" applyNumberFormat="1" applyFont="1" applyFill="1" applyBorder="1" applyAlignment="1">
      <alignment horizontal="center" vertical="center"/>
    </xf>
    <xf numFmtId="0" fontId="30" fillId="42" borderId="20" xfId="53" applyNumberFormat="1" applyFont="1" applyFill="1" applyBorder="1" applyAlignment="1">
      <alignment horizontal="left" vertical="center"/>
    </xf>
    <xf numFmtId="4" fontId="33" fillId="44" borderId="15" xfId="53" applyNumberFormat="1" applyFont="1" applyFill="1" applyBorder="1" applyAlignment="1">
      <alignment horizontal="center" vertical="center" wrapText="1"/>
    </xf>
    <xf numFmtId="4" fontId="33" fillId="31" borderId="15" xfId="53" applyNumberFormat="1" applyFont="1" applyFill="1" applyBorder="1" applyAlignment="1">
      <alignment horizontal="center" vertical="center" wrapText="1"/>
    </xf>
    <xf numFmtId="4" fontId="33" fillId="40" borderId="15" xfId="53" applyNumberFormat="1" applyFont="1" applyFill="1" applyBorder="1" applyAlignment="1">
      <alignment horizontal="center" vertical="center" wrapText="1"/>
    </xf>
    <xf numFmtId="43" fontId="13" fillId="0" borderId="28" xfId="65" applyFont="1" applyFill="1" applyBorder="1" applyAlignment="1" applyProtection="1">
      <alignment horizontal="right" vertical="center" wrapText="1" shrinkToFit="1"/>
      <protection/>
    </xf>
    <xf numFmtId="0" fontId="13" fillId="0" borderId="0" xfId="53" applyNumberFormat="1" applyFont="1" applyFill="1" applyBorder="1" applyAlignment="1">
      <alignment horizontal="left" vertical="top" wrapText="1"/>
    </xf>
    <xf numFmtId="0" fontId="13" fillId="0" borderId="0" xfId="53" applyNumberFormat="1" applyFont="1" applyFill="1" applyBorder="1" applyAlignment="1">
      <alignment vertical="top" wrapText="1"/>
    </xf>
    <xf numFmtId="0" fontId="33" fillId="42" borderId="15" xfId="53" applyNumberFormat="1" applyFont="1" applyFill="1" applyBorder="1" applyAlignment="1">
      <alignment horizontal="center" vertical="top" wrapText="1"/>
    </xf>
    <xf numFmtId="0" fontId="13" fillId="0" borderId="19" xfId="53" applyNumberFormat="1" applyFont="1" applyFill="1" applyBorder="1" applyAlignment="1">
      <alignment vertical="top" wrapText="1"/>
    </xf>
    <xf numFmtId="0" fontId="13" fillId="0" borderId="0" xfId="53" applyNumberFormat="1" applyFont="1" applyFill="1" applyBorder="1" applyAlignment="1">
      <alignment horizontal="center" vertical="top" wrapText="1"/>
    </xf>
    <xf numFmtId="0" fontId="13" fillId="0" borderId="15" xfId="53" applyNumberFormat="1" applyFont="1" applyFill="1" applyBorder="1" applyAlignment="1">
      <alignment vertical="top" wrapText="1"/>
    </xf>
    <xf numFmtId="0" fontId="36" fillId="0" borderId="0" xfId="53" applyNumberFormat="1" applyFont="1" applyFill="1" applyBorder="1" applyAlignment="1">
      <alignment horizontal="right" vertical="top"/>
    </xf>
    <xf numFmtId="0" fontId="30" fillId="42" borderId="19" xfId="53" applyNumberFormat="1" applyFont="1" applyFill="1" applyBorder="1" applyAlignment="1">
      <alignment horizontal="center" vertical="center"/>
    </xf>
    <xf numFmtId="14" fontId="31" fillId="42" borderId="21" xfId="53" applyNumberFormat="1" applyFont="1" applyFill="1" applyBorder="1" applyAlignment="1">
      <alignment vertical="center"/>
    </xf>
    <xf numFmtId="0" fontId="50" fillId="50" borderId="15" xfId="0" applyFont="1" applyFill="1" applyBorder="1" applyAlignment="1">
      <alignment horizontal="center" vertical="center"/>
    </xf>
    <xf numFmtId="0" fontId="51" fillId="50" borderId="15" xfId="0" applyFont="1" applyFill="1" applyBorder="1" applyAlignment="1">
      <alignment horizontal="center" vertical="center"/>
    </xf>
    <xf numFmtId="0" fontId="124" fillId="42" borderId="29" xfId="0" applyFont="1" applyFill="1" applyBorder="1" applyAlignment="1">
      <alignment horizontal="center" vertical="center"/>
    </xf>
    <xf numFmtId="0" fontId="124" fillId="42" borderId="30" xfId="0" applyFont="1" applyFill="1" applyBorder="1" applyAlignment="1">
      <alignment horizontal="center" vertical="center"/>
    </xf>
    <xf numFmtId="0" fontId="124" fillId="42" borderId="31" xfId="0" applyFont="1" applyFill="1" applyBorder="1" applyAlignment="1">
      <alignment horizontal="center" vertical="center"/>
    </xf>
    <xf numFmtId="0" fontId="75" fillId="44" borderId="19" xfId="0" applyFont="1" applyFill="1" applyBorder="1" applyAlignment="1">
      <alignment horizontal="left"/>
    </xf>
    <xf numFmtId="0" fontId="75" fillId="44" borderId="21" xfId="0" applyFont="1" applyFill="1" applyBorder="1" applyAlignment="1">
      <alignment horizontal="left"/>
    </xf>
    <xf numFmtId="0" fontId="21" fillId="40" borderId="19" xfId="53" applyFont="1" applyFill="1" applyBorder="1" applyAlignment="1">
      <alignment horizontal="right" vertical="center"/>
    </xf>
    <xf numFmtId="0" fontId="21" fillId="40" borderId="21" xfId="53" applyFont="1" applyFill="1" applyBorder="1" applyAlignment="1">
      <alignment horizontal="right" vertical="center"/>
    </xf>
    <xf numFmtId="0" fontId="73" fillId="0" borderId="32" xfId="0" applyFont="1" applyBorder="1" applyAlignment="1">
      <alignment/>
    </xf>
    <xf numFmtId="0" fontId="74" fillId="44" borderId="19" xfId="0" applyFont="1" applyFill="1" applyBorder="1" applyAlignment="1">
      <alignment horizontal="left" vertical="top"/>
    </xf>
    <xf numFmtId="0" fontId="74" fillId="44" borderId="21" xfId="0" applyFont="1" applyFill="1" applyBorder="1" applyAlignment="1">
      <alignment horizontal="left" vertical="top"/>
    </xf>
    <xf numFmtId="0" fontId="73" fillId="44" borderId="19" xfId="0" applyFont="1" applyFill="1" applyBorder="1" applyAlignment="1">
      <alignment vertical="top"/>
    </xf>
    <xf numFmtId="0" fontId="73" fillId="44" borderId="21" xfId="0" applyFont="1" applyFill="1" applyBorder="1" applyAlignment="1">
      <alignment vertical="top"/>
    </xf>
    <xf numFmtId="0" fontId="34" fillId="31" borderId="19" xfId="53" applyNumberFormat="1" applyFont="1" applyFill="1" applyBorder="1" applyAlignment="1">
      <alignment horizontal="right" vertical="center"/>
    </xf>
    <xf numFmtId="0" fontId="34" fillId="31" borderId="21" xfId="53" applyNumberFormat="1" applyFont="1" applyFill="1" applyBorder="1" applyAlignment="1">
      <alignment horizontal="right" vertical="center"/>
    </xf>
    <xf numFmtId="0" fontId="21" fillId="44" borderId="19" xfId="53" applyFont="1" applyFill="1" applyBorder="1" applyAlignment="1">
      <alignment horizontal="right" vertical="center"/>
    </xf>
    <xf numFmtId="0" fontId="21" fillId="44" borderId="21" xfId="53" applyFont="1" applyFill="1" applyBorder="1" applyAlignment="1">
      <alignment horizontal="right" vertical="center"/>
    </xf>
    <xf numFmtId="0" fontId="73" fillId="44" borderId="19" xfId="53" applyNumberFormat="1" applyFont="1" applyFill="1" applyBorder="1" applyAlignment="1">
      <alignment vertical="top"/>
    </xf>
    <xf numFmtId="0" fontId="73" fillId="44" borderId="21" xfId="53" applyNumberFormat="1" applyFont="1" applyFill="1" applyBorder="1" applyAlignment="1">
      <alignment vertical="top"/>
    </xf>
    <xf numFmtId="49" fontId="75" fillId="44" borderId="19" xfId="0" applyNumberFormat="1" applyFont="1" applyFill="1" applyBorder="1" applyAlignment="1">
      <alignment horizontal="left" vertical="top"/>
    </xf>
    <xf numFmtId="49" fontId="75" fillId="44" borderId="21" xfId="0" applyNumberFormat="1" applyFont="1" applyFill="1" applyBorder="1" applyAlignment="1">
      <alignment horizontal="left" vertical="top"/>
    </xf>
    <xf numFmtId="0" fontId="74" fillId="44" borderId="19" xfId="0" applyFont="1" applyFill="1" applyBorder="1" applyAlignment="1">
      <alignment horizontal="left" vertical="center"/>
    </xf>
    <xf numFmtId="0" fontId="74" fillId="44" borderId="21" xfId="0" applyFont="1" applyFill="1" applyBorder="1" applyAlignment="1">
      <alignment horizontal="left" vertical="center"/>
    </xf>
    <xf numFmtId="0" fontId="74" fillId="44" borderId="19" xfId="0" applyFont="1" applyFill="1" applyBorder="1" applyAlignment="1">
      <alignment horizontal="left"/>
    </xf>
    <xf numFmtId="0" fontId="74" fillId="44" borderId="21" xfId="0" applyFont="1" applyFill="1" applyBorder="1" applyAlignment="1">
      <alignment horizontal="left"/>
    </xf>
    <xf numFmtId="0" fontId="72" fillId="44" borderId="19" xfId="0" applyFont="1" applyFill="1" applyBorder="1" applyAlignment="1">
      <alignment vertical="center" wrapText="1"/>
    </xf>
    <xf numFmtId="0" fontId="72" fillId="44" borderId="21" xfId="0" applyFont="1" applyFill="1" applyBorder="1" applyAlignment="1">
      <alignment vertical="center" wrapText="1"/>
    </xf>
    <xf numFmtId="4" fontId="44" fillId="44" borderId="19" xfId="0" applyNumberFormat="1" applyFont="1" applyFill="1" applyBorder="1" applyAlignment="1">
      <alignment horizontal="right" vertical="center"/>
    </xf>
    <xf numFmtId="4" fontId="44" fillId="44" borderId="21" xfId="0" applyNumberFormat="1" applyFont="1" applyFill="1" applyBorder="1" applyAlignment="1">
      <alignment horizontal="right" vertical="center"/>
    </xf>
    <xf numFmtId="0" fontId="74" fillId="44" borderId="19" xfId="0" applyFont="1" applyFill="1" applyBorder="1" applyAlignment="1">
      <alignment horizontal="right"/>
    </xf>
    <xf numFmtId="0" fontId="74" fillId="44" borderId="21" xfId="0" applyFont="1" applyFill="1" applyBorder="1" applyAlignment="1">
      <alignment horizontal="right"/>
    </xf>
    <xf numFmtId="49" fontId="28" fillId="44" borderId="19" xfId="0" applyNumberFormat="1" applyFont="1" applyFill="1" applyBorder="1" applyAlignment="1">
      <alignment horizontal="left" vertical="center"/>
    </xf>
    <xf numFmtId="49" fontId="28" fillId="44" borderId="21" xfId="0" applyNumberFormat="1" applyFont="1" applyFill="1" applyBorder="1" applyAlignment="1">
      <alignment horizontal="left" vertical="center"/>
    </xf>
    <xf numFmtId="0" fontId="28" fillId="44" borderId="19" xfId="0" applyFont="1" applyFill="1" applyBorder="1" applyAlignment="1">
      <alignment horizontal="left" vertical="center"/>
    </xf>
    <xf numFmtId="0" fontId="28" fillId="44" borderId="21" xfId="0" applyFont="1" applyFill="1" applyBorder="1" applyAlignment="1">
      <alignment horizontal="left" vertical="center"/>
    </xf>
    <xf numFmtId="0" fontId="74" fillId="44" borderId="15" xfId="0" applyFont="1" applyFill="1" applyBorder="1" applyAlignment="1">
      <alignment horizontal="left" vertical="top"/>
    </xf>
    <xf numFmtId="0" fontId="27" fillId="44" borderId="15" xfId="0" applyFont="1" applyFill="1" applyBorder="1" applyAlignment="1">
      <alignment horizontal="left" vertical="center"/>
    </xf>
    <xf numFmtId="0" fontId="74" fillId="44" borderId="15" xfId="0" applyFont="1" applyFill="1" applyBorder="1" applyAlignment="1">
      <alignment horizontal="left" vertical="center"/>
    </xf>
    <xf numFmtId="0" fontId="74" fillId="31" borderId="15" xfId="0" applyFont="1" applyFill="1" applyBorder="1" applyAlignment="1">
      <alignment horizontal="left" vertical="top"/>
    </xf>
    <xf numFmtId="0" fontId="125" fillId="31" borderId="19" xfId="0" applyFont="1" applyFill="1" applyBorder="1" applyAlignment="1">
      <alignment horizontal="left" vertical="center"/>
    </xf>
    <xf numFmtId="0" fontId="125" fillId="31" borderId="21" xfId="0" applyFont="1" applyFill="1" applyBorder="1" applyAlignment="1">
      <alignment horizontal="left" vertical="center"/>
    </xf>
    <xf numFmtId="0" fontId="34" fillId="44" borderId="15" xfId="53" applyFont="1" applyFill="1" applyBorder="1" applyAlignment="1">
      <alignment horizontal="right" vertical="center"/>
    </xf>
    <xf numFmtId="4" fontId="126" fillId="44" borderId="19" xfId="0" applyNumberFormat="1" applyFont="1" applyFill="1" applyBorder="1" applyAlignment="1">
      <alignment horizontal="right" vertical="center"/>
    </xf>
    <xf numFmtId="4" fontId="126" fillId="44" borderId="21" xfId="0" applyNumberFormat="1" applyFont="1" applyFill="1" applyBorder="1" applyAlignment="1">
      <alignment horizontal="right" vertical="center"/>
    </xf>
    <xf numFmtId="4" fontId="44" fillId="31" borderId="19" xfId="0" applyNumberFormat="1" applyFont="1" applyFill="1" applyBorder="1" applyAlignment="1">
      <alignment horizontal="right" vertical="center"/>
    </xf>
    <xf numFmtId="4" fontId="44" fillId="31" borderId="21" xfId="0" applyNumberFormat="1" applyFont="1" applyFill="1" applyBorder="1" applyAlignment="1">
      <alignment horizontal="right" vertical="center"/>
    </xf>
    <xf numFmtId="0" fontId="34" fillId="31" borderId="15" xfId="53" applyFont="1" applyFill="1" applyBorder="1" applyAlignment="1">
      <alignment horizontal="right" vertical="center"/>
    </xf>
    <xf numFmtId="4" fontId="85" fillId="31" borderId="19" xfId="0" applyNumberFormat="1" applyFont="1" applyFill="1" applyBorder="1" applyAlignment="1">
      <alignment horizontal="right" vertical="center"/>
    </xf>
    <xf numFmtId="4" fontId="85" fillId="31" borderId="21" xfId="0" applyNumberFormat="1" applyFont="1" applyFill="1" applyBorder="1" applyAlignment="1">
      <alignment horizontal="right" vertical="center"/>
    </xf>
    <xf numFmtId="4" fontId="126" fillId="31" borderId="19" xfId="0" applyNumberFormat="1" applyFont="1" applyFill="1" applyBorder="1" applyAlignment="1">
      <alignment horizontal="right" vertical="center"/>
    </xf>
    <xf numFmtId="4" fontId="126" fillId="31" borderId="21" xfId="0" applyNumberFormat="1" applyFont="1" applyFill="1" applyBorder="1" applyAlignment="1">
      <alignment horizontal="right" vertical="center"/>
    </xf>
    <xf numFmtId="0" fontId="75" fillId="31" borderId="15" xfId="0" applyFont="1" applyFill="1" applyBorder="1" applyAlignment="1">
      <alignment horizontal="left" vertical="top"/>
    </xf>
    <xf numFmtId="0" fontId="46" fillId="40" borderId="15" xfId="53" applyFont="1" applyFill="1" applyBorder="1" applyAlignment="1">
      <alignment horizontal="right" vertical="center"/>
    </xf>
    <xf numFmtId="0" fontId="35" fillId="48" borderId="15" xfId="53" applyNumberFormat="1" applyFont="1" applyFill="1" applyBorder="1" applyAlignment="1">
      <alignment vertical="center"/>
    </xf>
    <xf numFmtId="0" fontId="35" fillId="48" borderId="19" xfId="53" applyNumberFormat="1" applyFont="1" applyFill="1" applyBorder="1" applyAlignment="1">
      <alignment vertical="center"/>
    </xf>
    <xf numFmtId="0" fontId="35" fillId="48" borderId="15" xfId="53" applyNumberFormat="1" applyFont="1" applyFill="1" applyBorder="1" applyAlignment="1">
      <alignment horizontal="left" vertical="center" wrapText="1" indent="1"/>
    </xf>
    <xf numFmtId="0" fontId="35" fillId="48" borderId="15" xfId="53" applyNumberFormat="1" applyFont="1" applyFill="1" applyBorder="1" applyAlignment="1">
      <alignment vertical="center" wrapText="1"/>
    </xf>
    <xf numFmtId="0" fontId="35" fillId="48" borderId="19" xfId="53" applyNumberFormat="1" applyFont="1" applyFill="1" applyBorder="1" applyAlignment="1">
      <alignment vertical="center" wrapText="1"/>
    </xf>
    <xf numFmtId="0" fontId="32" fillId="48" borderId="19" xfId="53" applyNumberFormat="1" applyFont="1" applyFill="1" applyBorder="1" applyAlignment="1">
      <alignment horizontal="left" vertical="center" wrapText="1"/>
    </xf>
    <xf numFmtId="0" fontId="32" fillId="48" borderId="24" xfId="53" applyNumberFormat="1" applyFont="1" applyFill="1" applyBorder="1" applyAlignment="1">
      <alignment horizontal="left" vertical="center" wrapText="1"/>
    </xf>
    <xf numFmtId="0" fontId="1" fillId="42" borderId="15" xfId="53" applyNumberFormat="1" applyFont="1" applyFill="1" applyBorder="1" applyAlignment="1">
      <alignment horizontal="center"/>
    </xf>
    <xf numFmtId="2" fontId="37" fillId="40" borderId="19" xfId="53" applyNumberFormat="1" applyFont="1" applyFill="1" applyBorder="1" applyAlignment="1">
      <alignment horizontal="left" vertical="center" wrapText="1" indent="1"/>
    </xf>
    <xf numFmtId="2" fontId="37" fillId="40" borderId="24" xfId="53" applyNumberFormat="1" applyFont="1" applyFill="1" applyBorder="1" applyAlignment="1">
      <alignment horizontal="left" vertical="center" indent="1"/>
    </xf>
    <xf numFmtId="2" fontId="37" fillId="40" borderId="21" xfId="53" applyNumberFormat="1" applyFont="1" applyFill="1" applyBorder="1" applyAlignment="1">
      <alignment horizontal="left" vertical="center" indent="1"/>
    </xf>
    <xf numFmtId="0" fontId="35" fillId="48" borderId="15" xfId="53" applyNumberFormat="1" applyFont="1" applyFill="1" applyBorder="1" applyAlignment="1">
      <alignment horizontal="left" vertical="center"/>
    </xf>
    <xf numFmtId="4" fontId="1" fillId="0" borderId="15" xfId="53" applyNumberFormat="1" applyFont="1" applyFill="1" applyBorder="1" applyAlignment="1">
      <alignment/>
    </xf>
    <xf numFmtId="0" fontId="1" fillId="51" borderId="15" xfId="53" applyNumberFormat="1" applyFont="1" applyFill="1" applyBorder="1" applyAlignment="1">
      <alignment/>
    </xf>
    <xf numFmtId="4" fontId="1" fillId="51" borderId="15" xfId="53" applyNumberFormat="1" applyFont="1" applyFill="1" applyBorder="1" applyAlignment="1">
      <alignment/>
    </xf>
    <xf numFmtId="0" fontId="1" fillId="51" borderId="15" xfId="53" applyNumberFormat="1" applyFont="1" applyFill="1" applyBorder="1" applyAlignment="1">
      <alignment horizontal="center"/>
    </xf>
    <xf numFmtId="0" fontId="74" fillId="42" borderId="19" xfId="53" applyNumberFormat="1" applyFont="1" applyFill="1" applyBorder="1" applyAlignment="1">
      <alignment horizontal="right" vertical="center" wrapText="1"/>
    </xf>
    <xf numFmtId="0" fontId="74" fillId="42" borderId="24" xfId="53" applyNumberFormat="1" applyFont="1" applyFill="1" applyBorder="1" applyAlignment="1">
      <alignment horizontal="right" vertical="center" wrapText="1"/>
    </xf>
    <xf numFmtId="0" fontId="74" fillId="42" borderId="21" xfId="53" applyNumberFormat="1" applyFont="1" applyFill="1" applyBorder="1" applyAlignment="1">
      <alignment horizontal="right" vertical="center" wrapText="1"/>
    </xf>
    <xf numFmtId="4" fontId="74" fillId="42" borderId="19" xfId="65" applyNumberFormat="1" applyFont="1" applyFill="1" applyBorder="1" applyAlignment="1">
      <alignment horizontal="right" vertical="center" wrapText="1"/>
    </xf>
    <xf numFmtId="4" fontId="74" fillId="42" borderId="24" xfId="65" applyNumberFormat="1" applyFont="1" applyFill="1" applyBorder="1" applyAlignment="1">
      <alignment horizontal="right" vertical="center" wrapText="1"/>
    </xf>
    <xf numFmtId="4" fontId="74" fillId="42" borderId="21" xfId="65" applyNumberFormat="1" applyFont="1" applyFill="1" applyBorder="1" applyAlignment="1">
      <alignment horizontal="right" vertical="center" wrapText="1"/>
    </xf>
    <xf numFmtId="4" fontId="74" fillId="40" borderId="19" xfId="65" applyNumberFormat="1" applyFont="1" applyFill="1" applyBorder="1" applyAlignment="1">
      <alignment horizontal="right" vertical="center" wrapText="1"/>
    </xf>
    <xf numFmtId="4" fontId="74" fillId="40" borderId="24" xfId="65" applyNumberFormat="1" applyFont="1" applyFill="1" applyBorder="1" applyAlignment="1">
      <alignment horizontal="right" vertical="center" wrapText="1"/>
    </xf>
    <xf numFmtId="4" fontId="74" fillId="40" borderId="21" xfId="65" applyNumberFormat="1" applyFont="1" applyFill="1" applyBorder="1" applyAlignment="1">
      <alignment horizontal="right" vertical="center" wrapText="1"/>
    </xf>
  </cellXfs>
  <cellStyles count="68">
    <cellStyle name="Normal" xfId="0"/>
    <cellStyle name="RowLevel_0" xfId="1"/>
    <cellStyle name="RowLevel_1" xfId="3"/>
    <cellStyle name="RowLevel_2" xfId="5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㼿㼿" xfId="67"/>
    <cellStyle name="㼿㼿?" xfId="68"/>
    <cellStyle name="㼿㼿㼿" xfId="69"/>
    <cellStyle name="㼿㼿㼿?" xfId="70"/>
    <cellStyle name="㼿㼿㼿㼿" xfId="71"/>
    <cellStyle name="㼿㼿㼿㼿?" xfId="72"/>
    <cellStyle name="㼿㼿㼿㼿㼿" xfId="73"/>
    <cellStyle name="㼿㼿㼿㼿㼿?" xfId="74"/>
    <cellStyle name="㼿㼿㼿㼿㼿㼿?" xfId="75"/>
    <cellStyle name="㼿㼿㼿㼿㼿㼿㼿㼿" xfId="76"/>
    <cellStyle name="㼿㼿㼿㼿㼿㼿㼿㼿㼿" xfId="77"/>
    <cellStyle name="㼿㼿㼿㼿㼿㼿㼿㼿㼿㼿" xfId="78"/>
  </cellStyles>
  <dxfs count="80"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3</xdr:row>
      <xdr:rowOff>152400</xdr:rowOff>
    </xdr:from>
    <xdr:to>
      <xdr:col>11</xdr:col>
      <xdr:colOff>228600</xdr:colOff>
      <xdr:row>14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38200"/>
          <a:ext cx="7267575" cy="18002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276225</xdr:colOff>
      <xdr:row>18</xdr:row>
      <xdr:rowOff>0</xdr:rowOff>
    </xdr:from>
    <xdr:to>
      <xdr:col>11</xdr:col>
      <xdr:colOff>438150</xdr:colOff>
      <xdr:row>27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228975"/>
          <a:ext cx="7705725" cy="152400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P2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>
    <row r="1" spans="1:16" ht="19.5" customHeight="1" thickBot="1">
      <c r="A1" s="158"/>
      <c r="B1" s="158"/>
      <c r="C1" s="158"/>
      <c r="D1" s="306" t="s">
        <v>398</v>
      </c>
      <c r="E1" s="307"/>
      <c r="F1" s="307"/>
      <c r="G1" s="307"/>
      <c r="H1" s="307"/>
      <c r="I1" s="307"/>
      <c r="J1" s="308"/>
      <c r="K1" s="158"/>
      <c r="L1" s="158"/>
      <c r="M1" s="158"/>
      <c r="N1" s="158"/>
      <c r="O1" s="158"/>
      <c r="P1" s="158"/>
    </row>
    <row r="2" spans="1:16" ht="1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9.5" customHeight="1">
      <c r="A3" s="304" t="s">
        <v>399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158"/>
      <c r="N3" s="158"/>
      <c r="O3" s="158"/>
      <c r="P3" s="158"/>
    </row>
    <row r="4" spans="1:16" ht="1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2.7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ht="12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</row>
    <row r="9" spans="1:16" ht="12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ht="12.7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</row>
    <row r="11" spans="1:16" ht="12.7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</row>
    <row r="12" spans="1:16" ht="12.7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</row>
    <row r="13" spans="1:16" ht="12.7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1:16" ht="12.7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2.7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6" ht="12.7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9.5" customHeight="1">
      <c r="A17" s="305" t="s">
        <v>179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158"/>
      <c r="N17" s="158"/>
      <c r="O17" s="158"/>
      <c r="P17" s="158"/>
    </row>
    <row r="18" spans="1:16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ht="12.7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ht="12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ht="12.7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ht="12.7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ht="12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6" ht="12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</row>
    <row r="29" spans="1:16" ht="12.7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</sheetData>
  <sheetProtection/>
  <mergeCells count="3">
    <mergeCell ref="A3:L3"/>
    <mergeCell ref="A17:L17"/>
    <mergeCell ref="D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B1:N395"/>
  <sheetViews>
    <sheetView zoomScale="80" zoomScaleNormal="80" zoomScaleSheetLayoutView="85" workbookViewId="0" topLeftCell="A1">
      <selection activeCell="A1" sqref="A1"/>
    </sheetView>
  </sheetViews>
  <sheetFormatPr defaultColWidth="9.00390625" defaultRowHeight="12.75" outlineLevelRow="4" outlineLevelCol="1"/>
  <cols>
    <col min="1" max="1" width="3.75390625" style="4" customWidth="1"/>
    <col min="2" max="2" width="58.25390625" style="4" customWidth="1"/>
    <col min="3" max="3" width="18.75390625" style="17" customWidth="1"/>
    <col min="4" max="4" width="22.75390625" style="52" customWidth="1"/>
    <col min="5" max="5" width="11.125" style="112" customWidth="1"/>
    <col min="6" max="6" width="24.75390625" style="101" customWidth="1" collapsed="1"/>
    <col min="7" max="7" width="9.625" style="248" hidden="1" customWidth="1" outlineLevel="1"/>
    <col min="8" max="8" width="10.125" style="112" hidden="1" customWidth="1" outlineLevel="1"/>
    <col min="9" max="9" width="6.00390625" style="78" hidden="1" customWidth="1" outlineLevel="1"/>
    <col min="10" max="10" width="32.875" style="78" hidden="1" customWidth="1" outlineLevel="1"/>
    <col min="11" max="11" width="14.00390625" style="250" hidden="1" customWidth="1" outlineLevel="1"/>
    <col min="12" max="12" width="5.75390625" style="0" customWidth="1"/>
    <col min="14" max="16384" width="9.125" style="4" customWidth="1"/>
  </cols>
  <sheetData>
    <row r="1" spans="2:14" s="21" customFormat="1" ht="30" customHeight="1">
      <c r="B1" s="357" t="s">
        <v>147</v>
      </c>
      <c r="C1" s="357"/>
      <c r="D1" s="271">
        <v>42338</v>
      </c>
      <c r="E1" s="155" t="s">
        <v>169</v>
      </c>
      <c r="F1" s="156" t="s">
        <v>146</v>
      </c>
      <c r="G1" s="235" t="s">
        <v>249</v>
      </c>
      <c r="H1" s="59" t="s">
        <v>243</v>
      </c>
      <c r="I1" s="59" t="s">
        <v>250</v>
      </c>
      <c r="J1" s="59" t="s">
        <v>177</v>
      </c>
      <c r="K1" s="249" t="s">
        <v>92</v>
      </c>
      <c r="L1" s="21" t="s">
        <v>92</v>
      </c>
      <c r="N1" s="21" t="s">
        <v>92</v>
      </c>
    </row>
    <row r="2" spans="2:14" s="21" customFormat="1" ht="15" customHeight="1" outlineLevel="1">
      <c r="B2" s="161">
        <f>D1</f>
        <v>42338</v>
      </c>
      <c r="C2" s="167">
        <v>108</v>
      </c>
      <c r="D2" s="89" t="s">
        <v>132</v>
      </c>
      <c r="E2" s="167">
        <v>32</v>
      </c>
      <c r="F2" s="114"/>
      <c r="G2" s="236"/>
      <c r="H2" s="102"/>
      <c r="I2" s="102"/>
      <c r="J2" s="102"/>
      <c r="K2" s="249" t="s">
        <v>92</v>
      </c>
      <c r="L2" s="21" t="s">
        <v>92</v>
      </c>
      <c r="N2" s="21" t="s">
        <v>92</v>
      </c>
    </row>
    <row r="3" spans="2:12" s="21" customFormat="1" ht="15" customHeight="1" outlineLevel="2">
      <c r="B3" s="115" t="s">
        <v>160</v>
      </c>
      <c r="C3" s="258">
        <v>51</v>
      </c>
      <c r="D3" s="89" t="s">
        <v>180</v>
      </c>
      <c r="E3" s="251">
        <f>D60+D86+D90+D99+D112+D123+D136+D150+D165+D202+D207+D236</f>
        <v>138080.53</v>
      </c>
      <c r="F3" s="113"/>
      <c r="G3" s="236"/>
      <c r="H3" s="102"/>
      <c r="I3" s="102"/>
      <c r="J3" s="102"/>
      <c r="K3" s="249" t="s">
        <v>92</v>
      </c>
      <c r="L3" s="21" t="s">
        <v>92</v>
      </c>
    </row>
    <row r="4" spans="2:14" s="21" customFormat="1" ht="15" customHeight="1" outlineLevel="2">
      <c r="B4" s="115" t="s">
        <v>156</v>
      </c>
      <c r="C4" s="258">
        <f>C2-C3</f>
        <v>57</v>
      </c>
      <c r="D4" s="89" t="s">
        <v>181</v>
      </c>
      <c r="E4" s="251">
        <f>D356</f>
        <v>388175.57</v>
      </c>
      <c r="F4" s="113"/>
      <c r="G4" s="236"/>
      <c r="H4" s="102"/>
      <c r="I4" s="102"/>
      <c r="J4" s="102"/>
      <c r="K4" s="249" t="s">
        <v>92</v>
      </c>
      <c r="L4" s="21" t="s">
        <v>92</v>
      </c>
      <c r="N4" s="21" t="s">
        <v>92</v>
      </c>
    </row>
    <row r="5" spans="2:12" s="21" customFormat="1" ht="15" customHeight="1" outlineLevel="2">
      <c r="B5" s="115" t="s">
        <v>164</v>
      </c>
      <c r="C5" s="167">
        <v>60</v>
      </c>
      <c r="D5" s="89" t="s">
        <v>183</v>
      </c>
      <c r="E5" s="252">
        <f>E3+E4</f>
        <v>526256.1</v>
      </c>
      <c r="F5" s="270">
        <f>E5/D57</f>
        <v>0.7511231069294453</v>
      </c>
      <c r="G5" s="236"/>
      <c r="H5" s="102"/>
      <c r="I5" s="102"/>
      <c r="J5" s="102"/>
      <c r="K5" s="249" t="s">
        <v>92</v>
      </c>
      <c r="L5" s="21" t="s">
        <v>92</v>
      </c>
    </row>
    <row r="6" spans="2:14" s="11" customFormat="1" ht="15" customHeight="1" outlineLevel="1">
      <c r="B6" s="115" t="s">
        <v>152</v>
      </c>
      <c r="C6" s="259">
        <f>_XLL.ОКРУГЛТ(D57/C5,100)</f>
        <v>11700</v>
      </c>
      <c r="D6" s="157">
        <f>100%-C6/20000</f>
        <v>0.41500000000000004</v>
      </c>
      <c r="E6" s="114" t="s">
        <v>176</v>
      </c>
      <c r="F6" s="114" t="s">
        <v>151</v>
      </c>
      <c r="G6" s="237"/>
      <c r="H6" s="113"/>
      <c r="I6" s="113"/>
      <c r="J6" s="113"/>
      <c r="K6" s="249" t="s">
        <v>92</v>
      </c>
      <c r="L6" s="21" t="s">
        <v>92</v>
      </c>
      <c r="N6" s="21" t="s">
        <v>92</v>
      </c>
    </row>
    <row r="7" spans="2:14" s="11" customFormat="1" ht="15" customHeight="1" outlineLevel="1">
      <c r="B7" s="115" t="s">
        <v>149</v>
      </c>
      <c r="C7" s="259">
        <f>_XLL.ОКРУГЛТ(D58/C5,100)</f>
        <v>6900</v>
      </c>
      <c r="D7" s="157">
        <f>100%-C7/20000</f>
        <v>0.655</v>
      </c>
      <c r="E7" s="114" t="s">
        <v>176</v>
      </c>
      <c r="F7" s="114" t="s">
        <v>150</v>
      </c>
      <c r="G7" s="237"/>
      <c r="H7" s="113"/>
      <c r="I7" s="113"/>
      <c r="J7" s="113"/>
      <c r="K7" s="249" t="s">
        <v>92</v>
      </c>
      <c r="L7" s="21" t="s">
        <v>92</v>
      </c>
      <c r="N7" s="21" t="s">
        <v>92</v>
      </c>
    </row>
    <row r="8" spans="2:14" ht="3" customHeight="1" outlineLevel="2">
      <c r="B8" s="260"/>
      <c r="C8" s="261"/>
      <c r="D8" s="269"/>
      <c r="E8" s="263"/>
      <c r="F8" s="264"/>
      <c r="G8" s="241"/>
      <c r="H8" s="83"/>
      <c r="I8" s="90"/>
      <c r="J8" s="90"/>
      <c r="K8" s="249"/>
      <c r="L8" s="21"/>
      <c r="N8" s="21"/>
    </row>
    <row r="9" spans="2:14" s="7" customFormat="1" ht="30" customHeight="1">
      <c r="B9" s="351" t="s">
        <v>162</v>
      </c>
      <c r="C9" s="351"/>
      <c r="D9" s="282">
        <f>D11+D10</f>
        <v>1274701.59</v>
      </c>
      <c r="E9" s="103"/>
      <c r="F9" s="103"/>
      <c r="G9" s="238"/>
      <c r="H9" s="103"/>
      <c r="I9" s="103"/>
      <c r="J9" s="103"/>
      <c r="K9" s="249" t="s">
        <v>92</v>
      </c>
      <c r="L9" s="21" t="s">
        <v>92</v>
      </c>
      <c r="N9" s="21" t="s">
        <v>92</v>
      </c>
    </row>
    <row r="10" spans="2:14" s="7" customFormat="1" ht="15" customHeight="1" outlineLevel="1">
      <c r="B10" s="352" t="s">
        <v>387</v>
      </c>
      <c r="C10" s="353"/>
      <c r="D10" s="119">
        <f>'СБ+ИТБ по дате'!C4</f>
        <v>0</v>
      </c>
      <c r="E10" s="104"/>
      <c r="F10" s="104"/>
      <c r="G10" s="239"/>
      <c r="H10" s="104"/>
      <c r="I10" s="104"/>
      <c r="J10" s="104"/>
      <c r="K10" s="249" t="s">
        <v>92</v>
      </c>
      <c r="L10" s="21" t="s">
        <v>92</v>
      </c>
      <c r="N10" s="21" t="s">
        <v>92</v>
      </c>
    </row>
    <row r="11" spans="2:14" s="7" customFormat="1" ht="15" customHeight="1" outlineLevel="1">
      <c r="B11" s="352" t="s">
        <v>388</v>
      </c>
      <c r="C11" s="353"/>
      <c r="D11" s="119">
        <f>D12+D46</f>
        <v>1274701.59</v>
      </c>
      <c r="E11" s="104"/>
      <c r="F11" s="104"/>
      <c r="G11" s="239"/>
      <c r="H11" s="104"/>
      <c r="I11" s="104"/>
      <c r="J11" s="104"/>
      <c r="K11" s="249" t="s">
        <v>92</v>
      </c>
      <c r="L11" s="21" t="s">
        <v>92</v>
      </c>
      <c r="N11" s="21" t="s">
        <v>92</v>
      </c>
    </row>
    <row r="12" spans="2:14" s="6" customFormat="1" ht="24.75" customHeight="1" outlineLevel="1">
      <c r="B12" s="354" t="s">
        <v>406</v>
      </c>
      <c r="C12" s="355"/>
      <c r="D12" s="132">
        <f>D13+D42+D44</f>
        <v>1165700.35</v>
      </c>
      <c r="E12" s="272">
        <f>D12/D12</f>
        <v>1</v>
      </c>
      <c r="F12" s="105"/>
      <c r="G12" s="240"/>
      <c r="H12" s="105"/>
      <c r="I12" s="105"/>
      <c r="J12" s="105"/>
      <c r="K12" s="249" t="s">
        <v>92</v>
      </c>
      <c r="L12" s="21" t="s">
        <v>92</v>
      </c>
      <c r="N12" s="21" t="s">
        <v>92</v>
      </c>
    </row>
    <row r="13" spans="2:14" s="6" customFormat="1" ht="15" customHeight="1" outlineLevel="2" collapsed="1">
      <c r="B13" s="356" t="s">
        <v>260</v>
      </c>
      <c r="C13" s="356"/>
      <c r="D13" s="120">
        <f>SUM(D14:D41)</f>
        <v>1092200.35</v>
      </c>
      <c r="E13" s="83">
        <f>D13/D12</f>
        <v>0.9369477756440581</v>
      </c>
      <c r="F13" s="83"/>
      <c r="G13" s="241"/>
      <c r="H13" s="83"/>
      <c r="I13" s="83"/>
      <c r="J13" s="83"/>
      <c r="K13" s="249" t="s">
        <v>92</v>
      </c>
      <c r="L13" s="21" t="s">
        <v>92</v>
      </c>
      <c r="N13" s="21" t="s">
        <v>92</v>
      </c>
    </row>
    <row r="14" spans="2:14" s="175" customFormat="1" ht="15" customHeight="1" hidden="1" outlineLevel="4">
      <c r="B14" s="177" t="s">
        <v>444</v>
      </c>
      <c r="C14" s="178"/>
      <c r="D14" s="172">
        <v>1.05</v>
      </c>
      <c r="E14" s="176">
        <v>42310</v>
      </c>
      <c r="F14" s="173"/>
      <c r="G14" s="230" t="s">
        <v>452</v>
      </c>
      <c r="H14" s="176">
        <v>42310</v>
      </c>
      <c r="I14" s="173" t="s">
        <v>69</v>
      </c>
      <c r="J14" s="179" t="s">
        <v>541</v>
      </c>
      <c r="K14" s="249" t="s">
        <v>92</v>
      </c>
      <c r="L14" s="21"/>
      <c r="N14" s="174"/>
    </row>
    <row r="15" spans="2:14" s="175" customFormat="1" ht="15" customHeight="1" hidden="1" outlineLevel="4">
      <c r="B15" s="177" t="s">
        <v>233</v>
      </c>
      <c r="C15" s="178"/>
      <c r="D15" s="172">
        <v>50</v>
      </c>
      <c r="E15" s="176">
        <v>42310</v>
      </c>
      <c r="F15" s="173"/>
      <c r="G15" s="230" t="s">
        <v>453</v>
      </c>
      <c r="H15" s="176">
        <v>42310</v>
      </c>
      <c r="I15" s="173" t="s">
        <v>69</v>
      </c>
      <c r="J15" s="179" t="s">
        <v>542</v>
      </c>
      <c r="K15" s="249" t="s">
        <v>92</v>
      </c>
      <c r="L15" s="21"/>
      <c r="N15" s="174"/>
    </row>
    <row r="16" spans="2:14" s="175" customFormat="1" ht="15" customHeight="1" hidden="1" outlineLevel="4">
      <c r="B16" s="177" t="s">
        <v>232</v>
      </c>
      <c r="C16" s="178"/>
      <c r="D16" s="172">
        <v>500</v>
      </c>
      <c r="E16" s="176">
        <v>42310</v>
      </c>
      <c r="F16" s="173"/>
      <c r="G16" s="230" t="s">
        <v>454</v>
      </c>
      <c r="H16" s="176">
        <v>42310</v>
      </c>
      <c r="I16" s="173" t="s">
        <v>69</v>
      </c>
      <c r="J16" s="179" t="s">
        <v>543</v>
      </c>
      <c r="K16" s="249" t="s">
        <v>92</v>
      </c>
      <c r="L16" s="21"/>
      <c r="N16" s="174"/>
    </row>
    <row r="17" spans="2:14" s="175" customFormat="1" ht="15" customHeight="1" hidden="1" outlineLevel="4">
      <c r="B17" s="177" t="s">
        <v>207</v>
      </c>
      <c r="C17" s="178"/>
      <c r="D17" s="172">
        <v>10000</v>
      </c>
      <c r="E17" s="176">
        <v>42310</v>
      </c>
      <c r="F17" s="173"/>
      <c r="G17" s="230" t="s">
        <v>411</v>
      </c>
      <c r="H17" s="176">
        <v>42310</v>
      </c>
      <c r="I17" s="173" t="s">
        <v>70</v>
      </c>
      <c r="J17" s="179" t="s">
        <v>410</v>
      </c>
      <c r="K17" s="249" t="s">
        <v>92</v>
      </c>
      <c r="L17" s="21"/>
      <c r="N17" s="174"/>
    </row>
    <row r="18" spans="2:14" s="175" customFormat="1" ht="15" customHeight="1" hidden="1" outlineLevel="4">
      <c r="B18" s="177" t="s">
        <v>234</v>
      </c>
      <c r="C18" s="178"/>
      <c r="D18" s="172">
        <v>1200</v>
      </c>
      <c r="E18" s="176">
        <v>42313</v>
      </c>
      <c r="F18" s="173"/>
      <c r="G18" s="230" t="s">
        <v>455</v>
      </c>
      <c r="H18" s="176">
        <v>42313</v>
      </c>
      <c r="I18" s="173" t="s">
        <v>69</v>
      </c>
      <c r="J18" s="179" t="s">
        <v>544</v>
      </c>
      <c r="K18" s="249" t="s">
        <v>92</v>
      </c>
      <c r="L18" s="21"/>
      <c r="N18" s="174"/>
    </row>
    <row r="19" spans="2:14" s="175" customFormat="1" ht="15" customHeight="1" hidden="1" outlineLevel="4">
      <c r="B19" s="177" t="s">
        <v>233</v>
      </c>
      <c r="C19" s="178"/>
      <c r="D19" s="172">
        <v>50</v>
      </c>
      <c r="E19" s="176">
        <v>42317</v>
      </c>
      <c r="F19" s="173"/>
      <c r="G19" s="230" t="s">
        <v>456</v>
      </c>
      <c r="H19" s="176">
        <v>42317</v>
      </c>
      <c r="I19" s="173" t="s">
        <v>69</v>
      </c>
      <c r="J19" s="179" t="s">
        <v>545</v>
      </c>
      <c r="K19" s="249" t="s">
        <v>92</v>
      </c>
      <c r="L19" s="21"/>
      <c r="N19" s="174"/>
    </row>
    <row r="20" spans="2:14" s="175" customFormat="1" ht="15" customHeight="1" hidden="1" outlineLevel="4">
      <c r="B20" s="177" t="s">
        <v>199</v>
      </c>
      <c r="C20" s="178"/>
      <c r="D20" s="172">
        <v>206.8</v>
      </c>
      <c r="E20" s="176">
        <v>42317</v>
      </c>
      <c r="F20" s="173"/>
      <c r="G20" s="230" t="s">
        <v>413</v>
      </c>
      <c r="H20" s="176">
        <v>42317</v>
      </c>
      <c r="I20" s="173" t="s">
        <v>70</v>
      </c>
      <c r="J20" s="179" t="s">
        <v>231</v>
      </c>
      <c r="K20" s="249" t="s">
        <v>92</v>
      </c>
      <c r="L20" s="21"/>
      <c r="N20" s="174"/>
    </row>
    <row r="21" spans="2:14" s="175" customFormat="1" ht="15" customHeight="1" hidden="1" outlineLevel="4">
      <c r="B21" s="177" t="s">
        <v>196</v>
      </c>
      <c r="C21" s="178"/>
      <c r="D21" s="172">
        <v>5850</v>
      </c>
      <c r="E21" s="176">
        <v>42317</v>
      </c>
      <c r="F21" s="173"/>
      <c r="G21" s="230" t="s">
        <v>457</v>
      </c>
      <c r="H21" s="176">
        <v>42317</v>
      </c>
      <c r="I21" s="173" t="s">
        <v>69</v>
      </c>
      <c r="J21" s="179" t="s">
        <v>546</v>
      </c>
      <c r="K21" s="249" t="s">
        <v>92</v>
      </c>
      <c r="L21" s="21"/>
      <c r="N21" s="174"/>
    </row>
    <row r="22" spans="2:14" s="175" customFormat="1" ht="15" customHeight="1" hidden="1" outlineLevel="4">
      <c r="B22" s="177" t="s">
        <v>235</v>
      </c>
      <c r="C22" s="178"/>
      <c r="D22" s="172">
        <v>50</v>
      </c>
      <c r="E22" s="176">
        <v>42318</v>
      </c>
      <c r="F22" s="173"/>
      <c r="G22" s="230" t="s">
        <v>458</v>
      </c>
      <c r="H22" s="176">
        <v>42318</v>
      </c>
      <c r="I22" s="173" t="s">
        <v>69</v>
      </c>
      <c r="J22" s="179" t="s">
        <v>547</v>
      </c>
      <c r="K22" s="249" t="s">
        <v>92</v>
      </c>
      <c r="L22" s="21"/>
      <c r="N22" s="174"/>
    </row>
    <row r="23" spans="2:14" s="175" customFormat="1" ht="15" customHeight="1" hidden="1" outlineLevel="4">
      <c r="B23" s="177" t="s">
        <v>551</v>
      </c>
      <c r="C23" s="178"/>
      <c r="D23" s="172">
        <v>1800</v>
      </c>
      <c r="E23" s="176">
        <v>42318</v>
      </c>
      <c r="F23" s="173"/>
      <c r="G23" s="230" t="s">
        <v>459</v>
      </c>
      <c r="H23" s="176">
        <v>42318</v>
      </c>
      <c r="I23" s="173" t="s">
        <v>69</v>
      </c>
      <c r="J23" s="179" t="s">
        <v>550</v>
      </c>
      <c r="K23" s="249" t="s">
        <v>92</v>
      </c>
      <c r="L23" s="21"/>
      <c r="N23" s="174"/>
    </row>
    <row r="24" spans="2:14" s="175" customFormat="1" ht="15" customHeight="1" hidden="1" outlineLevel="4">
      <c r="B24" s="177" t="s">
        <v>240</v>
      </c>
      <c r="C24" s="178"/>
      <c r="D24" s="172">
        <v>1000</v>
      </c>
      <c r="E24" s="176">
        <v>42319</v>
      </c>
      <c r="F24" s="173"/>
      <c r="G24" s="230" t="s">
        <v>6</v>
      </c>
      <c r="H24" s="176">
        <v>42319</v>
      </c>
      <c r="I24" s="173" t="s">
        <v>70</v>
      </c>
      <c r="J24" s="179" t="s">
        <v>184</v>
      </c>
      <c r="K24" s="249" t="s">
        <v>92</v>
      </c>
      <c r="L24" s="21"/>
      <c r="N24" s="174"/>
    </row>
    <row r="25" spans="2:14" s="175" customFormat="1" ht="15" customHeight="1" hidden="1" outlineLevel="4">
      <c r="B25" s="177" t="s">
        <v>549</v>
      </c>
      <c r="C25" s="178"/>
      <c r="D25" s="172">
        <v>1200</v>
      </c>
      <c r="E25" s="176">
        <v>42320</v>
      </c>
      <c r="F25" s="173"/>
      <c r="G25" s="230" t="s">
        <v>460</v>
      </c>
      <c r="H25" s="176">
        <v>42320</v>
      </c>
      <c r="I25" s="173" t="s">
        <v>69</v>
      </c>
      <c r="J25" s="179" t="s">
        <v>548</v>
      </c>
      <c r="K25" s="249" t="s">
        <v>92</v>
      </c>
      <c r="L25" s="21"/>
      <c r="N25" s="174"/>
    </row>
    <row r="26" spans="2:14" s="175" customFormat="1" ht="15" customHeight="1" hidden="1" outlineLevel="4">
      <c r="B26" s="177" t="s">
        <v>233</v>
      </c>
      <c r="C26" s="178"/>
      <c r="D26" s="172">
        <v>50</v>
      </c>
      <c r="E26" s="176">
        <v>42324</v>
      </c>
      <c r="F26" s="173"/>
      <c r="G26" s="230" t="s">
        <v>461</v>
      </c>
      <c r="H26" s="176">
        <v>42324</v>
      </c>
      <c r="I26" s="173" t="s">
        <v>69</v>
      </c>
      <c r="J26" s="179" t="s">
        <v>552</v>
      </c>
      <c r="K26" s="249" t="s">
        <v>92</v>
      </c>
      <c r="L26" s="21"/>
      <c r="N26" s="174"/>
    </row>
    <row r="27" spans="2:14" s="175" customFormat="1" ht="15" customHeight="1" hidden="1" outlineLevel="4">
      <c r="B27" s="177" t="s">
        <v>196</v>
      </c>
      <c r="C27" s="178"/>
      <c r="D27" s="172">
        <v>9750</v>
      </c>
      <c r="E27" s="176">
        <v>42324</v>
      </c>
      <c r="F27" s="173"/>
      <c r="G27" s="230" t="s">
        <v>462</v>
      </c>
      <c r="H27" s="176">
        <v>42324</v>
      </c>
      <c r="I27" s="173" t="s">
        <v>69</v>
      </c>
      <c r="J27" s="179" t="s">
        <v>553</v>
      </c>
      <c r="K27" s="249" t="s">
        <v>92</v>
      </c>
      <c r="L27" s="21"/>
      <c r="N27" s="174"/>
    </row>
    <row r="28" spans="2:14" s="175" customFormat="1" ht="15" customHeight="1" hidden="1" outlineLevel="4">
      <c r="B28" s="177" t="s">
        <v>196</v>
      </c>
      <c r="C28" s="178"/>
      <c r="D28" s="172">
        <v>1170</v>
      </c>
      <c r="E28" s="176">
        <v>42326</v>
      </c>
      <c r="F28" s="173"/>
      <c r="G28" s="230" t="s">
        <v>465</v>
      </c>
      <c r="H28" s="176">
        <v>42326</v>
      </c>
      <c r="I28" s="173" t="s">
        <v>69</v>
      </c>
      <c r="J28" s="179" t="s">
        <v>555</v>
      </c>
      <c r="K28" s="249" t="s">
        <v>92</v>
      </c>
      <c r="L28" s="21"/>
      <c r="N28" s="174"/>
    </row>
    <row r="29" spans="2:14" s="175" customFormat="1" ht="15" customHeight="1" hidden="1" outlineLevel="4">
      <c r="B29" s="177" t="s">
        <v>554</v>
      </c>
      <c r="C29" s="178"/>
      <c r="D29" s="172">
        <v>100000</v>
      </c>
      <c r="E29" s="176">
        <v>42326</v>
      </c>
      <c r="F29" s="173"/>
      <c r="G29" s="230" t="s">
        <v>463</v>
      </c>
      <c r="H29" s="176">
        <v>42326</v>
      </c>
      <c r="I29" s="173" t="s">
        <v>69</v>
      </c>
      <c r="J29" s="179" t="s">
        <v>419</v>
      </c>
      <c r="K29" s="249" t="s">
        <v>92</v>
      </c>
      <c r="L29" s="21"/>
      <c r="N29" s="174"/>
    </row>
    <row r="30" spans="2:14" s="175" customFormat="1" ht="15" customHeight="1" hidden="1" outlineLevel="4">
      <c r="B30" s="177" t="s">
        <v>445</v>
      </c>
      <c r="C30" s="178"/>
      <c r="D30" s="172">
        <v>650000</v>
      </c>
      <c r="E30" s="176">
        <v>42327</v>
      </c>
      <c r="F30" s="173"/>
      <c r="G30" s="230" t="s">
        <v>466</v>
      </c>
      <c r="H30" s="176">
        <v>42327</v>
      </c>
      <c r="I30" s="173" t="s">
        <v>69</v>
      </c>
      <c r="J30" s="179" t="s">
        <v>421</v>
      </c>
      <c r="K30" s="249" t="s">
        <v>92</v>
      </c>
      <c r="L30" s="21"/>
      <c r="N30" s="174"/>
    </row>
    <row r="31" spans="2:14" s="175" customFormat="1" ht="15" customHeight="1" hidden="1" outlineLevel="4">
      <c r="B31" s="177" t="s">
        <v>233</v>
      </c>
      <c r="C31" s="178"/>
      <c r="D31" s="172">
        <v>50</v>
      </c>
      <c r="E31" s="176">
        <v>42331</v>
      </c>
      <c r="F31" s="173"/>
      <c r="G31" s="230" t="s">
        <v>505</v>
      </c>
      <c r="H31" s="176">
        <v>42331</v>
      </c>
      <c r="I31" s="173" t="s">
        <v>69</v>
      </c>
      <c r="J31" s="179" t="s">
        <v>556</v>
      </c>
      <c r="K31" s="249" t="s">
        <v>92</v>
      </c>
      <c r="L31" s="21"/>
      <c r="N31" s="174"/>
    </row>
    <row r="32" spans="2:14" s="175" customFormat="1" ht="15" customHeight="1" hidden="1" outlineLevel="4">
      <c r="B32" s="177" t="s">
        <v>196</v>
      </c>
      <c r="C32" s="178"/>
      <c r="D32" s="172">
        <v>390</v>
      </c>
      <c r="E32" s="176">
        <v>42331</v>
      </c>
      <c r="F32" s="173"/>
      <c r="G32" s="230" t="s">
        <v>509</v>
      </c>
      <c r="H32" s="176">
        <v>42331</v>
      </c>
      <c r="I32" s="173" t="s">
        <v>69</v>
      </c>
      <c r="J32" s="179" t="s">
        <v>559</v>
      </c>
      <c r="K32" s="249" t="s">
        <v>92</v>
      </c>
      <c r="L32" s="21"/>
      <c r="N32" s="174"/>
    </row>
    <row r="33" spans="2:14" s="175" customFormat="1" ht="15" customHeight="1" hidden="1" outlineLevel="4">
      <c r="B33" s="177" t="s">
        <v>558</v>
      </c>
      <c r="C33" s="178"/>
      <c r="D33" s="172">
        <v>2000</v>
      </c>
      <c r="E33" s="176">
        <v>42331</v>
      </c>
      <c r="F33" s="173"/>
      <c r="G33" s="230" t="s">
        <v>506</v>
      </c>
      <c r="H33" s="176">
        <v>42331</v>
      </c>
      <c r="I33" s="173" t="s">
        <v>69</v>
      </c>
      <c r="J33" s="179" t="s">
        <v>557</v>
      </c>
      <c r="K33" s="249" t="s">
        <v>92</v>
      </c>
      <c r="L33" s="21"/>
      <c r="N33" s="174"/>
    </row>
    <row r="34" spans="2:14" s="175" customFormat="1" ht="15" customHeight="1" hidden="1" outlineLevel="4">
      <c r="B34" s="177" t="s">
        <v>241</v>
      </c>
      <c r="C34" s="178"/>
      <c r="D34" s="172">
        <v>3000</v>
      </c>
      <c r="E34" s="176">
        <v>42331</v>
      </c>
      <c r="F34" s="173"/>
      <c r="G34" s="230" t="s">
        <v>416</v>
      </c>
      <c r="H34" s="176">
        <v>42331</v>
      </c>
      <c r="I34" s="173" t="s">
        <v>70</v>
      </c>
      <c r="J34" s="179" t="s">
        <v>236</v>
      </c>
      <c r="K34" s="249" t="s">
        <v>92</v>
      </c>
      <c r="L34" s="21"/>
      <c r="N34" s="174"/>
    </row>
    <row r="35" spans="2:14" s="175" customFormat="1" ht="15" customHeight="1" hidden="1" outlineLevel="4">
      <c r="B35" s="177" t="s">
        <v>237</v>
      </c>
      <c r="C35" s="178"/>
      <c r="D35" s="172">
        <v>300000</v>
      </c>
      <c r="E35" s="176">
        <v>42332</v>
      </c>
      <c r="F35" s="173"/>
      <c r="G35" s="230" t="s">
        <v>513</v>
      </c>
      <c r="H35" s="176">
        <v>42332</v>
      </c>
      <c r="I35" s="173" t="s">
        <v>69</v>
      </c>
      <c r="J35" s="179" t="s">
        <v>236</v>
      </c>
      <c r="K35" s="249" t="s">
        <v>92</v>
      </c>
      <c r="L35" s="21"/>
      <c r="N35" s="174"/>
    </row>
    <row r="36" spans="2:14" s="175" customFormat="1" ht="15" customHeight="1" hidden="1" outlineLevel="4">
      <c r="B36" s="177" t="s">
        <v>196</v>
      </c>
      <c r="C36" s="178"/>
      <c r="D36" s="172">
        <v>1950</v>
      </c>
      <c r="E36" s="176">
        <v>42333</v>
      </c>
      <c r="F36" s="173"/>
      <c r="G36" s="230" t="s">
        <v>517</v>
      </c>
      <c r="H36" s="176">
        <v>42333</v>
      </c>
      <c r="I36" s="173" t="s">
        <v>69</v>
      </c>
      <c r="J36" s="179" t="s">
        <v>562</v>
      </c>
      <c r="K36" s="249" t="s">
        <v>92</v>
      </c>
      <c r="L36" s="21"/>
      <c r="N36" s="174"/>
    </row>
    <row r="37" spans="2:14" s="175" customFormat="1" ht="15" customHeight="1" hidden="1" outlineLevel="4">
      <c r="B37" s="177" t="s">
        <v>196</v>
      </c>
      <c r="C37" s="178"/>
      <c r="D37" s="172">
        <v>487.5</v>
      </c>
      <c r="E37" s="176">
        <v>42334</v>
      </c>
      <c r="F37" s="173"/>
      <c r="G37" s="230" t="s">
        <v>524</v>
      </c>
      <c r="H37" s="176">
        <v>42334</v>
      </c>
      <c r="I37" s="173" t="s">
        <v>69</v>
      </c>
      <c r="J37" s="179" t="s">
        <v>563</v>
      </c>
      <c r="K37" s="249" t="s">
        <v>92</v>
      </c>
      <c r="L37" s="21"/>
      <c r="N37" s="174"/>
    </row>
    <row r="38" spans="2:14" s="175" customFormat="1" ht="15" customHeight="1" hidden="1" outlineLevel="4">
      <c r="B38" s="177" t="s">
        <v>560</v>
      </c>
      <c r="C38" s="178"/>
      <c r="D38" s="172">
        <v>1000</v>
      </c>
      <c r="E38" s="176">
        <v>42335</v>
      </c>
      <c r="F38" s="173"/>
      <c r="G38" s="230" t="s">
        <v>527</v>
      </c>
      <c r="H38" s="176">
        <v>42335</v>
      </c>
      <c r="I38" s="173" t="s">
        <v>69</v>
      </c>
      <c r="J38" s="179" t="s">
        <v>565</v>
      </c>
      <c r="K38" s="249" t="s">
        <v>92</v>
      </c>
      <c r="L38" s="21"/>
      <c r="N38" s="174"/>
    </row>
    <row r="39" spans="2:14" s="175" customFormat="1" ht="15" customHeight="1" hidden="1" outlineLevel="4">
      <c r="B39" s="177" t="s">
        <v>233</v>
      </c>
      <c r="C39" s="178"/>
      <c r="D39" s="172">
        <v>50</v>
      </c>
      <c r="E39" s="176">
        <v>42338</v>
      </c>
      <c r="F39" s="173"/>
      <c r="G39" s="230" t="s">
        <v>530</v>
      </c>
      <c r="H39" s="176">
        <v>42338</v>
      </c>
      <c r="I39" s="173" t="s">
        <v>69</v>
      </c>
      <c r="J39" s="179" t="s">
        <v>566</v>
      </c>
      <c r="K39" s="249" t="s">
        <v>92</v>
      </c>
      <c r="L39" s="21"/>
      <c r="N39" s="174"/>
    </row>
    <row r="40" spans="2:14" s="175" customFormat="1" ht="15" customHeight="1" hidden="1" outlineLevel="4">
      <c r="B40" s="177" t="s">
        <v>196</v>
      </c>
      <c r="C40" s="178"/>
      <c r="D40" s="172">
        <v>195</v>
      </c>
      <c r="E40" s="176">
        <v>42338</v>
      </c>
      <c r="F40" s="173"/>
      <c r="G40" s="230" t="s">
        <v>538</v>
      </c>
      <c r="H40" s="176">
        <v>42338</v>
      </c>
      <c r="I40" s="173" t="s">
        <v>69</v>
      </c>
      <c r="J40" s="179" t="s">
        <v>567</v>
      </c>
      <c r="K40" s="249" t="s">
        <v>92</v>
      </c>
      <c r="L40" s="21"/>
      <c r="N40" s="174"/>
    </row>
    <row r="41" spans="2:14" s="175" customFormat="1" ht="15" customHeight="1" hidden="1" outlineLevel="4">
      <c r="B41" s="177" t="s">
        <v>238</v>
      </c>
      <c r="C41" s="178"/>
      <c r="D41" s="172">
        <v>200</v>
      </c>
      <c r="E41" s="176">
        <v>42338</v>
      </c>
      <c r="F41" s="173"/>
      <c r="G41" s="230" t="s">
        <v>537</v>
      </c>
      <c r="H41" s="176">
        <v>42335</v>
      </c>
      <c r="I41" s="173" t="s">
        <v>69</v>
      </c>
      <c r="J41" s="179" t="s">
        <v>236</v>
      </c>
      <c r="K41" s="249" t="s">
        <v>92</v>
      </c>
      <c r="L41" s="21"/>
      <c r="N41" s="174"/>
    </row>
    <row r="42" spans="2:14" ht="15" customHeight="1" outlineLevel="2" collapsed="1">
      <c r="B42" s="343" t="s">
        <v>261</v>
      </c>
      <c r="C42" s="343"/>
      <c r="D42" s="121">
        <f>D43</f>
        <v>73500</v>
      </c>
      <c r="E42" s="83">
        <f>D42/D12</f>
        <v>0.06305222435594189</v>
      </c>
      <c r="F42" s="96"/>
      <c r="G42" s="241"/>
      <c r="H42" s="83"/>
      <c r="I42" s="90"/>
      <c r="J42" s="90"/>
      <c r="K42" s="249" t="s">
        <v>92</v>
      </c>
      <c r="L42" s="21" t="s">
        <v>92</v>
      </c>
      <c r="N42" s="21" t="s">
        <v>92</v>
      </c>
    </row>
    <row r="43" spans="2:14" s="175" customFormat="1" ht="15" customHeight="1" hidden="1" outlineLevel="4">
      <c r="B43" s="177" t="s">
        <v>568</v>
      </c>
      <c r="C43" s="178"/>
      <c r="D43" s="172">
        <v>73500</v>
      </c>
      <c r="E43" s="176">
        <v>42338</v>
      </c>
      <c r="F43" s="173"/>
      <c r="G43" s="230" t="s">
        <v>532</v>
      </c>
      <c r="H43" s="176">
        <v>42338</v>
      </c>
      <c r="I43" s="173" t="s">
        <v>69</v>
      </c>
      <c r="J43" s="179" t="s">
        <v>648</v>
      </c>
      <c r="K43" s="249" t="s">
        <v>92</v>
      </c>
      <c r="L43" s="21"/>
      <c r="N43" s="174"/>
    </row>
    <row r="44" spans="2:14" ht="15" customHeight="1" outlineLevel="2">
      <c r="B44" s="343" t="s">
        <v>262</v>
      </c>
      <c r="C44" s="343"/>
      <c r="D44" s="121">
        <v>0</v>
      </c>
      <c r="E44" s="83">
        <f>D44/D12</f>
        <v>0</v>
      </c>
      <c r="F44" s="96"/>
      <c r="G44" s="241"/>
      <c r="H44" s="83"/>
      <c r="I44" s="90"/>
      <c r="J44" s="90"/>
      <c r="K44" s="249" t="s">
        <v>92</v>
      </c>
      <c r="L44" s="21" t="s">
        <v>92</v>
      </c>
      <c r="N44" s="21" t="s">
        <v>92</v>
      </c>
    </row>
    <row r="45" spans="2:14" ht="3" customHeight="1" outlineLevel="2">
      <c r="B45" s="260"/>
      <c r="C45" s="261"/>
      <c r="D45" s="269"/>
      <c r="E45" s="263"/>
      <c r="F45" s="264"/>
      <c r="G45" s="241"/>
      <c r="H45" s="83"/>
      <c r="I45" s="90"/>
      <c r="J45" s="90"/>
      <c r="K45" s="249"/>
      <c r="L45" s="21"/>
      <c r="N45" s="21"/>
    </row>
    <row r="46" spans="2:14" s="6" customFormat="1" ht="24.75" customHeight="1" outlineLevel="1">
      <c r="B46" s="349" t="s">
        <v>376</v>
      </c>
      <c r="C46" s="350"/>
      <c r="D46" s="278">
        <f>D47+D48+D49+D50+D54</f>
        <v>109001.23999999999</v>
      </c>
      <c r="E46" s="83"/>
      <c r="F46" s="96"/>
      <c r="G46" s="241"/>
      <c r="H46" s="83"/>
      <c r="I46" s="90"/>
      <c r="J46" s="90"/>
      <c r="K46" s="249" t="s">
        <v>92</v>
      </c>
      <c r="L46" s="21" t="s">
        <v>92</v>
      </c>
      <c r="N46" s="21" t="s">
        <v>92</v>
      </c>
    </row>
    <row r="47" spans="2:14" s="10" customFormat="1" ht="15" customHeight="1" outlineLevel="2">
      <c r="B47" s="343" t="s">
        <v>377</v>
      </c>
      <c r="C47" s="343"/>
      <c r="D47" s="266"/>
      <c r="E47" s="84"/>
      <c r="F47" s="96"/>
      <c r="G47" s="242"/>
      <c r="H47" s="84"/>
      <c r="I47" s="91"/>
      <c r="J47" s="91"/>
      <c r="K47" s="249" t="s">
        <v>92</v>
      </c>
      <c r="L47" s="21" t="s">
        <v>92</v>
      </c>
      <c r="N47" s="21" t="s">
        <v>92</v>
      </c>
    </row>
    <row r="48" spans="2:14" ht="15" customHeight="1" outlineLevel="2">
      <c r="B48" s="343" t="s">
        <v>263</v>
      </c>
      <c r="C48" s="343"/>
      <c r="D48" s="267"/>
      <c r="E48" s="83"/>
      <c r="F48" s="96"/>
      <c r="G48" s="241"/>
      <c r="H48" s="83"/>
      <c r="I48" s="90"/>
      <c r="J48" s="90"/>
      <c r="K48" s="249" t="s">
        <v>92</v>
      </c>
      <c r="L48" s="21" t="s">
        <v>92</v>
      </c>
      <c r="N48" s="21" t="s">
        <v>92</v>
      </c>
    </row>
    <row r="49" spans="2:14" ht="15" customHeight="1" outlineLevel="2">
      <c r="B49" s="343" t="s">
        <v>650</v>
      </c>
      <c r="C49" s="343"/>
      <c r="D49" s="267"/>
      <c r="E49" s="83"/>
      <c r="F49" s="96"/>
      <c r="G49" s="241"/>
      <c r="H49" s="83"/>
      <c r="I49" s="90"/>
      <c r="J49" s="90"/>
      <c r="K49" s="249" t="s">
        <v>92</v>
      </c>
      <c r="L49" s="21" t="s">
        <v>92</v>
      </c>
      <c r="N49" s="21" t="s">
        <v>92</v>
      </c>
    </row>
    <row r="50" spans="2:14" ht="15" customHeight="1" outlineLevel="2" collapsed="1">
      <c r="B50" s="344" t="s">
        <v>264</v>
      </c>
      <c r="C50" s="345"/>
      <c r="D50" s="279">
        <f>D51+D52+D53</f>
        <v>109001.23999999999</v>
      </c>
      <c r="E50" s="83"/>
      <c r="F50" s="274">
        <f>D50/D57</f>
        <v>0.15557700907972777</v>
      </c>
      <c r="G50" s="241"/>
      <c r="H50" s="83"/>
      <c r="I50" s="90"/>
      <c r="J50" s="90"/>
      <c r="K50" s="249" t="s">
        <v>92</v>
      </c>
      <c r="L50" s="21" t="s">
        <v>92</v>
      </c>
      <c r="N50" s="21" t="s">
        <v>92</v>
      </c>
    </row>
    <row r="51" spans="2:14" s="175" customFormat="1" ht="15" customHeight="1" hidden="1" outlineLevel="4">
      <c r="B51" s="177" t="s">
        <v>244</v>
      </c>
      <c r="C51" s="178"/>
      <c r="D51" s="172">
        <v>1040</v>
      </c>
      <c r="E51" s="176">
        <v>42328</v>
      </c>
      <c r="F51" s="173"/>
      <c r="G51" s="230" t="s">
        <v>86</v>
      </c>
      <c r="H51" s="176">
        <v>42328</v>
      </c>
      <c r="I51" s="173" t="s">
        <v>71</v>
      </c>
      <c r="J51" s="179" t="s">
        <v>208</v>
      </c>
      <c r="K51" s="249" t="s">
        <v>245</v>
      </c>
      <c r="L51" s="21" t="s">
        <v>92</v>
      </c>
      <c r="N51" s="174"/>
    </row>
    <row r="52" spans="2:14" s="175" customFormat="1" ht="15" customHeight="1" hidden="1" outlineLevel="4">
      <c r="B52" s="177" t="s">
        <v>244</v>
      </c>
      <c r="C52" s="178"/>
      <c r="D52" s="172">
        <v>34461.24</v>
      </c>
      <c r="E52" s="176">
        <v>42338</v>
      </c>
      <c r="F52" s="173"/>
      <c r="G52" s="230" t="s">
        <v>74</v>
      </c>
      <c r="H52" s="176">
        <v>42338</v>
      </c>
      <c r="I52" s="173" t="s">
        <v>71</v>
      </c>
      <c r="J52" s="179" t="s">
        <v>208</v>
      </c>
      <c r="K52" s="249" t="s">
        <v>245</v>
      </c>
      <c r="L52" s="21" t="s">
        <v>92</v>
      </c>
      <c r="N52" s="174"/>
    </row>
    <row r="53" spans="2:14" s="175" customFormat="1" ht="15" customHeight="1" hidden="1" outlineLevel="4">
      <c r="B53" s="177" t="s">
        <v>649</v>
      </c>
      <c r="C53" s="178"/>
      <c r="D53" s="172">
        <v>73500</v>
      </c>
      <c r="E53" s="176">
        <v>42334</v>
      </c>
      <c r="F53" s="173"/>
      <c r="G53" s="230" t="s">
        <v>522</v>
      </c>
      <c r="H53" s="176">
        <v>42333</v>
      </c>
      <c r="I53" s="173" t="s">
        <v>69</v>
      </c>
      <c r="J53" s="179" t="s">
        <v>450</v>
      </c>
      <c r="K53" s="249" t="s">
        <v>92</v>
      </c>
      <c r="L53" s="21" t="s">
        <v>92</v>
      </c>
      <c r="N53" s="174"/>
    </row>
    <row r="54" spans="2:14" ht="15" customHeight="1" outlineLevel="2">
      <c r="B54" s="343" t="s">
        <v>265</v>
      </c>
      <c r="C54" s="343"/>
      <c r="D54" s="268"/>
      <c r="E54" s="83"/>
      <c r="F54" s="96"/>
      <c r="G54" s="241"/>
      <c r="H54" s="83"/>
      <c r="I54" s="90"/>
      <c r="J54" s="90"/>
      <c r="K54" s="249" t="s">
        <v>92</v>
      </c>
      <c r="L54" s="21" t="s">
        <v>92</v>
      </c>
      <c r="N54" s="21" t="s">
        <v>92</v>
      </c>
    </row>
    <row r="55" spans="2:14" ht="3" customHeight="1" outlineLevel="2">
      <c r="B55" s="260"/>
      <c r="C55" s="261"/>
      <c r="D55" s="269"/>
      <c r="E55" s="263"/>
      <c r="F55" s="264"/>
      <c r="G55" s="241"/>
      <c r="H55" s="83"/>
      <c r="I55" s="90"/>
      <c r="J55" s="90"/>
      <c r="K55" s="249"/>
      <c r="L55" s="21"/>
      <c r="N55" s="21"/>
    </row>
    <row r="56" spans="2:14" s="7" customFormat="1" ht="30" customHeight="1">
      <c r="B56" s="346" t="s">
        <v>161</v>
      </c>
      <c r="C56" s="346"/>
      <c r="D56" s="283">
        <f>D57+D245</f>
        <v>1207224.38</v>
      </c>
      <c r="E56" s="62"/>
      <c r="F56" s="97"/>
      <c r="G56" s="243"/>
      <c r="H56" s="62"/>
      <c r="I56" s="88"/>
      <c r="J56" s="92"/>
      <c r="K56" s="249" t="s">
        <v>92</v>
      </c>
      <c r="L56" s="21" t="s">
        <v>92</v>
      </c>
      <c r="N56" s="21" t="s">
        <v>92</v>
      </c>
    </row>
    <row r="57" spans="2:14" s="6" customFormat="1" ht="24.75" customHeight="1" outlineLevel="1">
      <c r="B57" s="347" t="s">
        <v>405</v>
      </c>
      <c r="C57" s="348"/>
      <c r="D57" s="131">
        <f>D58+D120+D148+D195+D205</f>
        <v>700625.63</v>
      </c>
      <c r="E57" s="273">
        <f>D57/D57</f>
        <v>1</v>
      </c>
      <c r="F57" s="98"/>
      <c r="G57" s="244"/>
      <c r="H57" s="106"/>
      <c r="I57" s="93"/>
      <c r="J57" s="93"/>
      <c r="K57" s="249" t="s">
        <v>92</v>
      </c>
      <c r="L57" s="21" t="s">
        <v>92</v>
      </c>
      <c r="N57" s="21" t="s">
        <v>92</v>
      </c>
    </row>
    <row r="58" spans="2:14" s="11" customFormat="1" ht="24.75" customHeight="1" outlineLevel="1">
      <c r="B58" s="341" t="s">
        <v>400</v>
      </c>
      <c r="C58" s="341"/>
      <c r="D58" s="130">
        <f>D59+D85+D89+D96+D97+D110+D119</f>
        <v>414975.89</v>
      </c>
      <c r="E58" s="108">
        <f>D58/$D$57</f>
        <v>0.5922933336024262</v>
      </c>
      <c r="F58" s="107" t="s">
        <v>153</v>
      </c>
      <c r="G58" s="245"/>
      <c r="H58" s="108"/>
      <c r="I58" s="88"/>
      <c r="J58" s="88"/>
      <c r="K58" s="249" t="s">
        <v>92</v>
      </c>
      <c r="L58" s="21" t="s">
        <v>92</v>
      </c>
      <c r="N58" s="21" t="s">
        <v>92</v>
      </c>
    </row>
    <row r="59" spans="2:14" ht="15" customHeight="1" outlineLevel="2" collapsed="1">
      <c r="B59" s="340" t="s">
        <v>266</v>
      </c>
      <c r="C59" s="340"/>
      <c r="D59" s="124">
        <f>D60+D84</f>
        <v>306803.68</v>
      </c>
      <c r="E59" s="108">
        <f>D59/$D$57</f>
        <v>0.4378995955372058</v>
      </c>
      <c r="F59" s="81"/>
      <c r="G59" s="245"/>
      <c r="H59" s="108"/>
      <c r="I59" s="88"/>
      <c r="J59" s="88"/>
      <c r="K59" s="249" t="s">
        <v>92</v>
      </c>
      <c r="L59" s="21" t="s">
        <v>92</v>
      </c>
      <c r="N59" s="21" t="s">
        <v>92</v>
      </c>
    </row>
    <row r="60" spans="2:14" s="10" customFormat="1" ht="15" customHeight="1" hidden="1" outlineLevel="3" collapsed="1">
      <c r="B60" s="340" t="s">
        <v>307</v>
      </c>
      <c r="C60" s="340"/>
      <c r="D60" s="122">
        <f>SUM(D61:D83)</f>
        <v>80500</v>
      </c>
      <c r="E60" s="62" t="s">
        <v>13</v>
      </c>
      <c r="F60" s="81"/>
      <c r="G60" s="243"/>
      <c r="H60" s="62"/>
      <c r="I60" s="88"/>
      <c r="J60" s="88"/>
      <c r="K60" s="249" t="s">
        <v>92</v>
      </c>
      <c r="L60" s="21" t="s">
        <v>92</v>
      </c>
      <c r="N60" s="21" t="s">
        <v>92</v>
      </c>
    </row>
    <row r="61" spans="2:14" s="175" customFormat="1" ht="15" customHeight="1" hidden="1" outlineLevel="4">
      <c r="B61" s="177" t="s">
        <v>191</v>
      </c>
      <c r="C61" s="178" t="s">
        <v>5</v>
      </c>
      <c r="D61" s="172">
        <v>4000</v>
      </c>
      <c r="E61" s="176">
        <v>42328</v>
      </c>
      <c r="F61" s="173"/>
      <c r="G61" s="230" t="s">
        <v>479</v>
      </c>
      <c r="H61" s="176">
        <v>42328</v>
      </c>
      <c r="I61" s="173" t="s">
        <v>69</v>
      </c>
      <c r="J61" s="179" t="s">
        <v>186</v>
      </c>
      <c r="K61" s="249"/>
      <c r="L61" s="21" t="s">
        <v>92</v>
      </c>
      <c r="N61" s="174"/>
    </row>
    <row r="62" spans="2:14" s="175" customFormat="1" ht="15" customHeight="1" hidden="1" outlineLevel="4">
      <c r="B62" s="177" t="s">
        <v>191</v>
      </c>
      <c r="C62" s="178" t="s">
        <v>5</v>
      </c>
      <c r="D62" s="172">
        <v>4000</v>
      </c>
      <c r="E62" s="176">
        <v>42328</v>
      </c>
      <c r="F62" s="173"/>
      <c r="G62" s="230" t="s">
        <v>488</v>
      </c>
      <c r="H62" s="176">
        <v>42328</v>
      </c>
      <c r="I62" s="173" t="s">
        <v>69</v>
      </c>
      <c r="J62" s="179" t="s">
        <v>186</v>
      </c>
      <c r="K62" s="249"/>
      <c r="L62" s="21" t="s">
        <v>92</v>
      </c>
      <c r="N62" s="174"/>
    </row>
    <row r="63" spans="2:14" s="175" customFormat="1" ht="15" customHeight="1" hidden="1" outlineLevel="4">
      <c r="B63" s="177" t="s">
        <v>191</v>
      </c>
      <c r="C63" s="178" t="s">
        <v>5</v>
      </c>
      <c r="D63" s="172">
        <v>4000</v>
      </c>
      <c r="E63" s="176">
        <v>42328</v>
      </c>
      <c r="F63" s="173"/>
      <c r="G63" s="230" t="s">
        <v>500</v>
      </c>
      <c r="H63" s="176">
        <v>42328</v>
      </c>
      <c r="I63" s="173" t="s">
        <v>69</v>
      </c>
      <c r="J63" s="179" t="s">
        <v>186</v>
      </c>
      <c r="K63" s="249"/>
      <c r="L63" s="21" t="s">
        <v>92</v>
      </c>
      <c r="N63" s="174"/>
    </row>
    <row r="64" spans="2:14" s="175" customFormat="1" ht="15" customHeight="1" hidden="1" outlineLevel="4">
      <c r="B64" s="177" t="s">
        <v>191</v>
      </c>
      <c r="C64" s="178" t="s">
        <v>5</v>
      </c>
      <c r="D64" s="172">
        <v>1400</v>
      </c>
      <c r="E64" s="176">
        <v>42332</v>
      </c>
      <c r="F64" s="173"/>
      <c r="G64" s="230" t="s">
        <v>130</v>
      </c>
      <c r="H64" s="176">
        <v>42332</v>
      </c>
      <c r="I64" s="173" t="s">
        <v>69</v>
      </c>
      <c r="J64" s="179" t="s">
        <v>186</v>
      </c>
      <c r="K64" s="249"/>
      <c r="L64" s="21" t="s">
        <v>92</v>
      </c>
      <c r="N64" s="174"/>
    </row>
    <row r="65" spans="2:14" s="175" customFormat="1" ht="15" customHeight="1" hidden="1" outlineLevel="4">
      <c r="B65" s="177" t="s">
        <v>191</v>
      </c>
      <c r="C65" s="178" t="s">
        <v>5</v>
      </c>
      <c r="D65" s="172">
        <v>1100</v>
      </c>
      <c r="E65" s="176">
        <v>42334</v>
      </c>
      <c r="F65" s="173"/>
      <c r="G65" s="230" t="s">
        <v>523</v>
      </c>
      <c r="H65" s="176">
        <v>42333</v>
      </c>
      <c r="I65" s="173" t="s">
        <v>69</v>
      </c>
      <c r="J65" s="179" t="s">
        <v>186</v>
      </c>
      <c r="K65" s="249"/>
      <c r="L65" s="21" t="s">
        <v>92</v>
      </c>
      <c r="N65" s="174"/>
    </row>
    <row r="66" spans="2:14" s="175" customFormat="1" ht="15" customHeight="1" hidden="1" outlineLevel="4">
      <c r="B66" s="177" t="s">
        <v>191</v>
      </c>
      <c r="C66" s="178" t="s">
        <v>5</v>
      </c>
      <c r="D66" s="172">
        <v>1000</v>
      </c>
      <c r="E66" s="176">
        <v>42338</v>
      </c>
      <c r="F66" s="173"/>
      <c r="G66" s="230" t="s">
        <v>536</v>
      </c>
      <c r="H66" s="176">
        <v>42338</v>
      </c>
      <c r="I66" s="173" t="s">
        <v>69</v>
      </c>
      <c r="J66" s="179" t="s">
        <v>186</v>
      </c>
      <c r="K66" s="249"/>
      <c r="L66" s="21" t="s">
        <v>92</v>
      </c>
      <c r="N66" s="174"/>
    </row>
    <row r="67" spans="2:14" s="175" customFormat="1" ht="15" customHeight="1" hidden="1" outlineLevel="4">
      <c r="B67" s="177" t="s">
        <v>193</v>
      </c>
      <c r="C67" s="178" t="s">
        <v>5</v>
      </c>
      <c r="D67" s="172">
        <v>4000</v>
      </c>
      <c r="E67" s="176">
        <v>42328</v>
      </c>
      <c r="F67" s="173"/>
      <c r="G67" s="230" t="s">
        <v>480</v>
      </c>
      <c r="H67" s="176">
        <v>42328</v>
      </c>
      <c r="I67" s="173" t="s">
        <v>69</v>
      </c>
      <c r="J67" s="179" t="s">
        <v>186</v>
      </c>
      <c r="K67" s="249" t="s">
        <v>92</v>
      </c>
      <c r="L67" s="21" t="s">
        <v>92</v>
      </c>
      <c r="N67" s="174"/>
    </row>
    <row r="68" spans="2:14" s="175" customFormat="1" ht="15" customHeight="1" hidden="1" outlineLevel="4">
      <c r="B68" s="177" t="s">
        <v>193</v>
      </c>
      <c r="C68" s="178" t="s">
        <v>5</v>
      </c>
      <c r="D68" s="172">
        <v>4000</v>
      </c>
      <c r="E68" s="176">
        <v>42328</v>
      </c>
      <c r="F68" s="173"/>
      <c r="G68" s="230" t="s">
        <v>489</v>
      </c>
      <c r="H68" s="176">
        <v>42328</v>
      </c>
      <c r="I68" s="173" t="s">
        <v>69</v>
      </c>
      <c r="J68" s="179" t="s">
        <v>186</v>
      </c>
      <c r="K68" s="249" t="s">
        <v>92</v>
      </c>
      <c r="L68" s="21" t="s">
        <v>92</v>
      </c>
      <c r="N68" s="174"/>
    </row>
    <row r="69" spans="2:14" s="175" customFormat="1" ht="15" customHeight="1" hidden="1" outlineLevel="4">
      <c r="B69" s="177" t="s">
        <v>193</v>
      </c>
      <c r="C69" s="178" t="s">
        <v>5</v>
      </c>
      <c r="D69" s="172">
        <v>4000</v>
      </c>
      <c r="E69" s="176">
        <v>42328</v>
      </c>
      <c r="F69" s="173"/>
      <c r="G69" s="230" t="s">
        <v>494</v>
      </c>
      <c r="H69" s="176">
        <v>42328</v>
      </c>
      <c r="I69" s="173" t="s">
        <v>69</v>
      </c>
      <c r="J69" s="179" t="s">
        <v>186</v>
      </c>
      <c r="K69" s="249" t="s">
        <v>92</v>
      </c>
      <c r="L69" s="21" t="s">
        <v>92</v>
      </c>
      <c r="N69" s="174"/>
    </row>
    <row r="70" spans="2:14" s="175" customFormat="1" ht="15" customHeight="1" hidden="1" outlineLevel="4">
      <c r="B70" s="177" t="s">
        <v>193</v>
      </c>
      <c r="C70" s="178" t="s">
        <v>5</v>
      </c>
      <c r="D70" s="172">
        <v>4000</v>
      </c>
      <c r="E70" s="176">
        <v>42328</v>
      </c>
      <c r="F70" s="173"/>
      <c r="G70" s="230" t="s">
        <v>504</v>
      </c>
      <c r="H70" s="176">
        <v>42328</v>
      </c>
      <c r="I70" s="173" t="s">
        <v>69</v>
      </c>
      <c r="J70" s="179" t="s">
        <v>186</v>
      </c>
      <c r="K70" s="249" t="s">
        <v>92</v>
      </c>
      <c r="L70" s="21" t="s">
        <v>92</v>
      </c>
      <c r="N70" s="174"/>
    </row>
    <row r="71" spans="2:14" s="175" customFormat="1" ht="15" customHeight="1" hidden="1" outlineLevel="4">
      <c r="B71" s="177" t="s">
        <v>193</v>
      </c>
      <c r="C71" s="178" t="s">
        <v>5</v>
      </c>
      <c r="D71" s="172">
        <v>1000</v>
      </c>
      <c r="E71" s="176">
        <v>42332</v>
      </c>
      <c r="F71" s="173"/>
      <c r="G71" s="230" t="s">
        <v>512</v>
      </c>
      <c r="H71" s="176">
        <v>42332</v>
      </c>
      <c r="I71" s="173" t="s">
        <v>69</v>
      </c>
      <c r="J71" s="179" t="s">
        <v>186</v>
      </c>
      <c r="K71" s="249" t="s">
        <v>92</v>
      </c>
      <c r="L71" s="21" t="s">
        <v>92</v>
      </c>
      <c r="N71" s="174"/>
    </row>
    <row r="72" spans="2:14" s="175" customFormat="1" ht="15" customHeight="1" hidden="1" outlineLevel="4">
      <c r="B72" s="177" t="s">
        <v>194</v>
      </c>
      <c r="C72" s="178" t="s">
        <v>5</v>
      </c>
      <c r="D72" s="172">
        <v>4000</v>
      </c>
      <c r="E72" s="176">
        <v>42328</v>
      </c>
      <c r="F72" s="173"/>
      <c r="G72" s="230" t="s">
        <v>473</v>
      </c>
      <c r="H72" s="176">
        <v>42328</v>
      </c>
      <c r="I72" s="173" t="s">
        <v>69</v>
      </c>
      <c r="J72" s="179" t="s">
        <v>186</v>
      </c>
      <c r="K72" s="249" t="s">
        <v>92</v>
      </c>
      <c r="L72" s="21" t="s">
        <v>92</v>
      </c>
      <c r="N72" s="174"/>
    </row>
    <row r="73" spans="2:14" s="175" customFormat="1" ht="15" customHeight="1" hidden="1" outlineLevel="4">
      <c r="B73" s="177" t="s">
        <v>194</v>
      </c>
      <c r="C73" s="178" t="s">
        <v>5</v>
      </c>
      <c r="D73" s="172">
        <v>4000</v>
      </c>
      <c r="E73" s="176">
        <v>42328</v>
      </c>
      <c r="F73" s="173"/>
      <c r="G73" s="230" t="s">
        <v>475</v>
      </c>
      <c r="H73" s="176">
        <v>42328</v>
      </c>
      <c r="I73" s="173" t="s">
        <v>69</v>
      </c>
      <c r="J73" s="179" t="s">
        <v>186</v>
      </c>
      <c r="K73" s="249" t="s">
        <v>92</v>
      </c>
      <c r="L73" s="21" t="s">
        <v>92</v>
      </c>
      <c r="N73" s="174"/>
    </row>
    <row r="74" spans="2:14" s="175" customFormat="1" ht="15" customHeight="1" hidden="1" outlineLevel="4">
      <c r="B74" s="177" t="s">
        <v>194</v>
      </c>
      <c r="C74" s="178" t="s">
        <v>5</v>
      </c>
      <c r="D74" s="172">
        <v>4000</v>
      </c>
      <c r="E74" s="176">
        <v>42328</v>
      </c>
      <c r="F74" s="173"/>
      <c r="G74" s="230" t="s">
        <v>477</v>
      </c>
      <c r="H74" s="176">
        <v>42328</v>
      </c>
      <c r="I74" s="173" t="s">
        <v>69</v>
      </c>
      <c r="J74" s="179" t="s">
        <v>186</v>
      </c>
      <c r="K74" s="249" t="s">
        <v>92</v>
      </c>
      <c r="L74" s="21" t="s">
        <v>92</v>
      </c>
      <c r="N74" s="174"/>
    </row>
    <row r="75" spans="2:14" s="175" customFormat="1" ht="15" customHeight="1" hidden="1" outlineLevel="4">
      <c r="B75" s="177" t="s">
        <v>194</v>
      </c>
      <c r="C75" s="178" t="s">
        <v>5</v>
      </c>
      <c r="D75" s="172">
        <v>4000</v>
      </c>
      <c r="E75" s="176">
        <v>42328</v>
      </c>
      <c r="F75" s="173"/>
      <c r="G75" s="230" t="s">
        <v>478</v>
      </c>
      <c r="H75" s="176">
        <v>42328</v>
      </c>
      <c r="I75" s="173" t="s">
        <v>69</v>
      </c>
      <c r="J75" s="179" t="s">
        <v>186</v>
      </c>
      <c r="K75" s="249" t="s">
        <v>92</v>
      </c>
      <c r="L75" s="21" t="s">
        <v>92</v>
      </c>
      <c r="N75" s="174"/>
    </row>
    <row r="76" spans="2:14" s="175" customFormat="1" ht="15" customHeight="1" hidden="1" outlineLevel="4">
      <c r="B76" s="177" t="s">
        <v>194</v>
      </c>
      <c r="C76" s="178" t="s">
        <v>5</v>
      </c>
      <c r="D76" s="172">
        <v>4000</v>
      </c>
      <c r="E76" s="176">
        <v>42328</v>
      </c>
      <c r="F76" s="173"/>
      <c r="G76" s="230" t="s">
        <v>481</v>
      </c>
      <c r="H76" s="176">
        <v>42328</v>
      </c>
      <c r="I76" s="173" t="s">
        <v>69</v>
      </c>
      <c r="J76" s="179" t="s">
        <v>186</v>
      </c>
      <c r="K76" s="249" t="s">
        <v>92</v>
      </c>
      <c r="L76" s="21" t="s">
        <v>92</v>
      </c>
      <c r="N76" s="174"/>
    </row>
    <row r="77" spans="2:14" s="175" customFormat="1" ht="15" customHeight="1" hidden="1" outlineLevel="4">
      <c r="B77" s="177" t="s">
        <v>194</v>
      </c>
      <c r="C77" s="178" t="s">
        <v>5</v>
      </c>
      <c r="D77" s="172">
        <v>4000</v>
      </c>
      <c r="E77" s="176">
        <v>42328</v>
      </c>
      <c r="F77" s="173"/>
      <c r="G77" s="230" t="s">
        <v>486</v>
      </c>
      <c r="H77" s="176">
        <v>42328</v>
      </c>
      <c r="I77" s="173" t="s">
        <v>69</v>
      </c>
      <c r="J77" s="179" t="s">
        <v>186</v>
      </c>
      <c r="K77" s="249" t="s">
        <v>92</v>
      </c>
      <c r="L77" s="21" t="s">
        <v>92</v>
      </c>
      <c r="N77" s="174"/>
    </row>
    <row r="78" spans="2:14" s="175" customFormat="1" ht="15" customHeight="1" hidden="1" outlineLevel="4">
      <c r="B78" s="177" t="s">
        <v>194</v>
      </c>
      <c r="C78" s="178" t="s">
        <v>5</v>
      </c>
      <c r="D78" s="172">
        <v>4000</v>
      </c>
      <c r="E78" s="176">
        <v>42328</v>
      </c>
      <c r="F78" s="173"/>
      <c r="G78" s="230" t="s">
        <v>487</v>
      </c>
      <c r="H78" s="176">
        <v>42328</v>
      </c>
      <c r="I78" s="173" t="s">
        <v>69</v>
      </c>
      <c r="J78" s="179" t="s">
        <v>186</v>
      </c>
      <c r="K78" s="249" t="s">
        <v>92</v>
      </c>
      <c r="L78" s="21" t="s">
        <v>92</v>
      </c>
      <c r="N78" s="174"/>
    </row>
    <row r="79" spans="2:14" s="175" customFormat="1" ht="15" customHeight="1" hidden="1" outlineLevel="4">
      <c r="B79" s="177" t="s">
        <v>194</v>
      </c>
      <c r="C79" s="178" t="s">
        <v>5</v>
      </c>
      <c r="D79" s="172">
        <v>4000</v>
      </c>
      <c r="E79" s="176">
        <v>42328</v>
      </c>
      <c r="F79" s="173"/>
      <c r="G79" s="230" t="s">
        <v>491</v>
      </c>
      <c r="H79" s="176">
        <v>42328</v>
      </c>
      <c r="I79" s="173" t="s">
        <v>69</v>
      </c>
      <c r="J79" s="179" t="s">
        <v>186</v>
      </c>
      <c r="K79" s="249" t="s">
        <v>92</v>
      </c>
      <c r="L79" s="21" t="s">
        <v>92</v>
      </c>
      <c r="N79" s="174"/>
    </row>
    <row r="80" spans="2:14" s="175" customFormat="1" ht="15" customHeight="1" hidden="1" outlineLevel="4">
      <c r="B80" s="177" t="s">
        <v>194</v>
      </c>
      <c r="C80" s="178" t="s">
        <v>5</v>
      </c>
      <c r="D80" s="172">
        <v>4000</v>
      </c>
      <c r="E80" s="176">
        <v>42328</v>
      </c>
      <c r="F80" s="173"/>
      <c r="G80" s="230" t="s">
        <v>493</v>
      </c>
      <c r="H80" s="176">
        <v>42328</v>
      </c>
      <c r="I80" s="173" t="s">
        <v>69</v>
      </c>
      <c r="J80" s="179" t="s">
        <v>186</v>
      </c>
      <c r="K80" s="249" t="s">
        <v>92</v>
      </c>
      <c r="L80" s="21" t="s">
        <v>92</v>
      </c>
      <c r="N80" s="174"/>
    </row>
    <row r="81" spans="2:14" s="175" customFormat="1" ht="15" customHeight="1" hidden="1" outlineLevel="4">
      <c r="B81" s="177" t="s">
        <v>194</v>
      </c>
      <c r="C81" s="178" t="s">
        <v>5</v>
      </c>
      <c r="D81" s="172">
        <v>4000</v>
      </c>
      <c r="E81" s="176">
        <v>42328</v>
      </c>
      <c r="F81" s="173"/>
      <c r="G81" s="230" t="s">
        <v>496</v>
      </c>
      <c r="H81" s="176">
        <v>42328</v>
      </c>
      <c r="I81" s="173" t="s">
        <v>69</v>
      </c>
      <c r="J81" s="179" t="s">
        <v>186</v>
      </c>
      <c r="K81" s="249" t="s">
        <v>92</v>
      </c>
      <c r="L81" s="21" t="s">
        <v>92</v>
      </c>
      <c r="N81" s="174"/>
    </row>
    <row r="82" spans="2:14" s="175" customFormat="1" ht="15" customHeight="1" hidden="1" outlineLevel="4">
      <c r="B82" s="177" t="s">
        <v>194</v>
      </c>
      <c r="C82" s="178" t="s">
        <v>5</v>
      </c>
      <c r="D82" s="172">
        <v>4000</v>
      </c>
      <c r="E82" s="176">
        <v>42328</v>
      </c>
      <c r="F82" s="173"/>
      <c r="G82" s="230" t="s">
        <v>497</v>
      </c>
      <c r="H82" s="176">
        <v>42328</v>
      </c>
      <c r="I82" s="173" t="s">
        <v>69</v>
      </c>
      <c r="J82" s="179" t="s">
        <v>186</v>
      </c>
      <c r="K82" s="249" t="s">
        <v>92</v>
      </c>
      <c r="L82" s="21" t="s">
        <v>92</v>
      </c>
      <c r="N82" s="174"/>
    </row>
    <row r="83" spans="2:14" s="175" customFormat="1" ht="15" customHeight="1" hidden="1" outlineLevel="4">
      <c r="B83" s="177" t="s">
        <v>194</v>
      </c>
      <c r="C83" s="178" t="s">
        <v>5</v>
      </c>
      <c r="D83" s="172">
        <v>4000</v>
      </c>
      <c r="E83" s="176">
        <v>42328</v>
      </c>
      <c r="F83" s="173"/>
      <c r="G83" s="230" t="s">
        <v>501</v>
      </c>
      <c r="H83" s="176">
        <v>42328</v>
      </c>
      <c r="I83" s="173" t="s">
        <v>69</v>
      </c>
      <c r="J83" s="179" t="s">
        <v>186</v>
      </c>
      <c r="K83" s="249" t="s">
        <v>92</v>
      </c>
      <c r="L83" s="21" t="s">
        <v>92</v>
      </c>
      <c r="N83" s="174"/>
    </row>
    <row r="84" spans="2:14" s="10" customFormat="1" ht="15" customHeight="1" hidden="1" outlineLevel="3">
      <c r="B84" s="340" t="s">
        <v>308</v>
      </c>
      <c r="C84" s="340"/>
      <c r="D84" s="125">
        <f>D374</f>
        <v>226303.68</v>
      </c>
      <c r="E84" s="62" t="s">
        <v>57</v>
      </c>
      <c r="F84" s="81" t="s">
        <v>381</v>
      </c>
      <c r="G84" s="243"/>
      <c r="H84" s="62"/>
      <c r="I84" s="88"/>
      <c r="J84" s="88"/>
      <c r="K84" s="249" t="s">
        <v>92</v>
      </c>
      <c r="L84" s="21" t="s">
        <v>92</v>
      </c>
      <c r="N84" s="21" t="s">
        <v>92</v>
      </c>
    </row>
    <row r="85" spans="2:14" ht="15" customHeight="1" outlineLevel="2" collapsed="1">
      <c r="B85" s="340" t="s">
        <v>267</v>
      </c>
      <c r="C85" s="340"/>
      <c r="D85" s="125"/>
      <c r="E85" s="62"/>
      <c r="F85" s="81"/>
      <c r="G85" s="243"/>
      <c r="H85" s="62"/>
      <c r="I85" s="88"/>
      <c r="J85" s="88"/>
      <c r="K85" s="249" t="s">
        <v>92</v>
      </c>
      <c r="L85" s="21" t="s">
        <v>92</v>
      </c>
      <c r="N85" s="21" t="s">
        <v>92</v>
      </c>
    </row>
    <row r="86" spans="2:14" ht="15" customHeight="1" hidden="1" outlineLevel="3">
      <c r="B86" s="340" t="s">
        <v>309</v>
      </c>
      <c r="C86" s="340"/>
      <c r="D86" s="125"/>
      <c r="E86" s="62" t="s">
        <v>13</v>
      </c>
      <c r="F86" s="81"/>
      <c r="G86" s="243"/>
      <c r="H86" s="62"/>
      <c r="I86" s="88"/>
      <c r="J86" s="88"/>
      <c r="K86" s="249" t="s">
        <v>92</v>
      </c>
      <c r="L86" s="21" t="s">
        <v>92</v>
      </c>
      <c r="N86" s="21" t="s">
        <v>92</v>
      </c>
    </row>
    <row r="87" spans="2:14" ht="15" customHeight="1" hidden="1" outlineLevel="3">
      <c r="B87" s="340" t="s">
        <v>310</v>
      </c>
      <c r="C87" s="340"/>
      <c r="D87" s="125">
        <f>D375</f>
        <v>0</v>
      </c>
      <c r="E87" s="62" t="s">
        <v>57</v>
      </c>
      <c r="F87" s="166" t="s">
        <v>381</v>
      </c>
      <c r="G87" s="243"/>
      <c r="H87" s="62"/>
      <c r="I87" s="88"/>
      <c r="J87" s="88"/>
      <c r="K87" s="249" t="s">
        <v>92</v>
      </c>
      <c r="L87" s="21" t="s">
        <v>92</v>
      </c>
      <c r="N87" s="21" t="s">
        <v>92</v>
      </c>
    </row>
    <row r="88" spans="2:14" s="12" customFormat="1" ht="15" customHeight="1" hidden="1" outlineLevel="3">
      <c r="B88" s="340" t="s">
        <v>311</v>
      </c>
      <c r="C88" s="340"/>
      <c r="D88" s="125"/>
      <c r="E88" s="62"/>
      <c r="F88" s="81"/>
      <c r="G88" s="243"/>
      <c r="H88" s="62"/>
      <c r="I88" s="88"/>
      <c r="J88" s="88"/>
      <c r="K88" s="249" t="s">
        <v>92</v>
      </c>
      <c r="L88" s="21" t="s">
        <v>92</v>
      </c>
      <c r="N88" s="21" t="s">
        <v>92</v>
      </c>
    </row>
    <row r="89" spans="2:14" s="12" customFormat="1" ht="15" customHeight="1" outlineLevel="2" collapsed="1">
      <c r="B89" s="340" t="s">
        <v>268</v>
      </c>
      <c r="C89" s="340"/>
      <c r="D89" s="124">
        <f>D90+D95</f>
        <v>68602.07</v>
      </c>
      <c r="E89" s="108">
        <f>D89/$D$57</f>
        <v>0.09791544451492591</v>
      </c>
      <c r="F89" s="81"/>
      <c r="G89" s="243"/>
      <c r="H89" s="62"/>
      <c r="I89" s="88"/>
      <c r="J89" s="88"/>
      <c r="K89" s="249" t="s">
        <v>92</v>
      </c>
      <c r="L89" s="21" t="s">
        <v>92</v>
      </c>
      <c r="N89" s="21" t="s">
        <v>92</v>
      </c>
    </row>
    <row r="90" spans="2:14" s="12" customFormat="1" ht="15" customHeight="1" hidden="1" outlineLevel="3" collapsed="1">
      <c r="B90" s="340" t="s">
        <v>312</v>
      </c>
      <c r="C90" s="340"/>
      <c r="D90" s="124">
        <f>D91+D92+D93+D94</f>
        <v>18000</v>
      </c>
      <c r="E90" s="62" t="s">
        <v>13</v>
      </c>
      <c r="F90" s="81"/>
      <c r="G90" s="243"/>
      <c r="H90" s="62"/>
      <c r="I90" s="88"/>
      <c r="J90" s="88"/>
      <c r="K90" s="249" t="s">
        <v>92</v>
      </c>
      <c r="L90" s="21" t="s">
        <v>92</v>
      </c>
      <c r="N90" s="21" t="s">
        <v>92</v>
      </c>
    </row>
    <row r="91" spans="2:14" s="175" customFormat="1" ht="15" customHeight="1" hidden="1" outlineLevel="4">
      <c r="B91" s="177" t="s">
        <v>572</v>
      </c>
      <c r="C91" s="178" t="s">
        <v>5</v>
      </c>
      <c r="D91" s="172">
        <v>4500</v>
      </c>
      <c r="E91" s="176">
        <v>42328</v>
      </c>
      <c r="F91" s="173"/>
      <c r="G91" s="230" t="s">
        <v>495</v>
      </c>
      <c r="H91" s="176">
        <v>42328</v>
      </c>
      <c r="I91" s="173" t="s">
        <v>69</v>
      </c>
      <c r="J91" s="179" t="s">
        <v>186</v>
      </c>
      <c r="K91" s="249" t="s">
        <v>92</v>
      </c>
      <c r="L91" s="21"/>
      <c r="N91" s="174"/>
    </row>
    <row r="92" spans="2:14" s="175" customFormat="1" ht="15" customHeight="1" hidden="1" outlineLevel="4">
      <c r="B92" s="177" t="s">
        <v>575</v>
      </c>
      <c r="C92" s="178" t="s">
        <v>5</v>
      </c>
      <c r="D92" s="172">
        <v>4500</v>
      </c>
      <c r="E92" s="176">
        <v>42328</v>
      </c>
      <c r="F92" s="173"/>
      <c r="G92" s="230" t="s">
        <v>476</v>
      </c>
      <c r="H92" s="176">
        <v>42328</v>
      </c>
      <c r="I92" s="173" t="s">
        <v>69</v>
      </c>
      <c r="J92" s="179" t="s">
        <v>186</v>
      </c>
      <c r="K92" s="249" t="s">
        <v>92</v>
      </c>
      <c r="L92" s="21"/>
      <c r="N92" s="174"/>
    </row>
    <row r="93" spans="2:14" s="175" customFormat="1" ht="15" customHeight="1" hidden="1" outlineLevel="4">
      <c r="B93" s="177" t="s">
        <v>573</v>
      </c>
      <c r="C93" s="178" t="s">
        <v>5</v>
      </c>
      <c r="D93" s="172">
        <v>4500</v>
      </c>
      <c r="E93" s="176">
        <v>42328</v>
      </c>
      <c r="F93" s="173"/>
      <c r="G93" s="230" t="s">
        <v>117</v>
      </c>
      <c r="H93" s="176">
        <v>42328</v>
      </c>
      <c r="I93" s="173" t="s">
        <v>69</v>
      </c>
      <c r="J93" s="179" t="s">
        <v>186</v>
      </c>
      <c r="K93" s="249" t="s">
        <v>92</v>
      </c>
      <c r="L93" s="21"/>
      <c r="N93" s="174"/>
    </row>
    <row r="94" spans="2:14" s="175" customFormat="1" ht="15" customHeight="1" hidden="1" outlineLevel="4">
      <c r="B94" s="177" t="s">
        <v>574</v>
      </c>
      <c r="C94" s="178" t="s">
        <v>5</v>
      </c>
      <c r="D94" s="172">
        <v>4500</v>
      </c>
      <c r="E94" s="176">
        <v>42328</v>
      </c>
      <c r="F94" s="173"/>
      <c r="G94" s="230" t="s">
        <v>483</v>
      </c>
      <c r="H94" s="176">
        <v>42328</v>
      </c>
      <c r="I94" s="173" t="s">
        <v>69</v>
      </c>
      <c r="J94" s="179" t="s">
        <v>186</v>
      </c>
      <c r="K94" s="249" t="s">
        <v>92</v>
      </c>
      <c r="L94" s="21"/>
      <c r="N94" s="174"/>
    </row>
    <row r="95" spans="2:14" s="12" customFormat="1" ht="15" customHeight="1" hidden="1" outlineLevel="3">
      <c r="B95" s="340" t="s">
        <v>313</v>
      </c>
      <c r="C95" s="340"/>
      <c r="D95" s="125">
        <f>D376</f>
        <v>50602.07</v>
      </c>
      <c r="E95" s="62" t="s">
        <v>57</v>
      </c>
      <c r="F95" s="166" t="s">
        <v>381</v>
      </c>
      <c r="G95" s="243"/>
      <c r="H95" s="62"/>
      <c r="I95" s="88"/>
      <c r="J95" s="88"/>
      <c r="K95" s="249" t="s">
        <v>92</v>
      </c>
      <c r="L95" s="21" t="s">
        <v>92</v>
      </c>
      <c r="N95" s="21" t="s">
        <v>92</v>
      </c>
    </row>
    <row r="96" spans="2:14" ht="15" customHeight="1" outlineLevel="2">
      <c r="B96" s="340" t="s">
        <v>269</v>
      </c>
      <c r="C96" s="340"/>
      <c r="D96" s="125"/>
      <c r="E96" s="62"/>
      <c r="F96" s="81"/>
      <c r="G96" s="243"/>
      <c r="H96" s="62"/>
      <c r="I96" s="88"/>
      <c r="J96" s="88"/>
      <c r="K96" s="249" t="s">
        <v>92</v>
      </c>
      <c r="L96" s="21" t="s">
        <v>92</v>
      </c>
      <c r="N96" s="21" t="s">
        <v>92</v>
      </c>
    </row>
    <row r="97" spans="2:14" s="12" customFormat="1" ht="15" customHeight="1" outlineLevel="2" collapsed="1">
      <c r="B97" s="340" t="s">
        <v>270</v>
      </c>
      <c r="C97" s="340"/>
      <c r="D97" s="124">
        <f>D98+D101+D102+D103</f>
        <v>23844.11</v>
      </c>
      <c r="E97" s="108">
        <f>D97/$D$57</f>
        <v>0.03403259740869029</v>
      </c>
      <c r="F97" s="81"/>
      <c r="G97" s="245"/>
      <c r="H97" s="108"/>
      <c r="I97" s="88"/>
      <c r="J97" s="88"/>
      <c r="K97" s="249" t="s">
        <v>92</v>
      </c>
      <c r="L97" s="21" t="s">
        <v>92</v>
      </c>
      <c r="N97" s="21" t="s">
        <v>92</v>
      </c>
    </row>
    <row r="98" spans="2:14" s="12" customFormat="1" ht="15" customHeight="1" hidden="1" outlineLevel="3">
      <c r="B98" s="340" t="s">
        <v>314</v>
      </c>
      <c r="C98" s="340"/>
      <c r="D98" s="125">
        <f>D99+D100</f>
        <v>6097.96</v>
      </c>
      <c r="E98" s="109">
        <f>D98/$D$57</f>
        <v>0.008703592530578706</v>
      </c>
      <c r="F98" s="81"/>
      <c r="G98" s="243"/>
      <c r="H98" s="62"/>
      <c r="I98" s="88"/>
      <c r="J98" s="88"/>
      <c r="K98" s="249" t="s">
        <v>92</v>
      </c>
      <c r="L98" s="21" t="s">
        <v>92</v>
      </c>
      <c r="N98" s="21" t="s">
        <v>92</v>
      </c>
    </row>
    <row r="99" spans="2:14" s="10" customFormat="1" ht="15" customHeight="1" hidden="1" outlineLevel="3">
      <c r="B99" s="340" t="s">
        <v>366</v>
      </c>
      <c r="C99" s="340"/>
      <c r="D99" s="125">
        <f>D264</f>
        <v>1600</v>
      </c>
      <c r="E99" s="62" t="s">
        <v>13</v>
      </c>
      <c r="F99" s="81" t="s">
        <v>381</v>
      </c>
      <c r="G99" s="243"/>
      <c r="H99" s="62"/>
      <c r="I99" s="88"/>
      <c r="J99" s="88"/>
      <c r="K99" s="249" t="s">
        <v>92</v>
      </c>
      <c r="L99" s="21" t="s">
        <v>92</v>
      </c>
      <c r="N99" s="21" t="s">
        <v>92</v>
      </c>
    </row>
    <row r="100" spans="2:14" s="10" customFormat="1" ht="15" customHeight="1" hidden="1" outlineLevel="3">
      <c r="B100" s="340" t="s">
        <v>367</v>
      </c>
      <c r="C100" s="340"/>
      <c r="D100" s="125">
        <f>D377</f>
        <v>4497.96</v>
      </c>
      <c r="E100" s="62" t="s">
        <v>57</v>
      </c>
      <c r="F100" s="81" t="s">
        <v>381</v>
      </c>
      <c r="G100" s="243"/>
      <c r="H100" s="62"/>
      <c r="I100" s="88"/>
      <c r="J100" s="88"/>
      <c r="K100" s="249" t="s">
        <v>92</v>
      </c>
      <c r="L100" s="21" t="s">
        <v>92</v>
      </c>
      <c r="N100" s="21" t="s">
        <v>92</v>
      </c>
    </row>
    <row r="101" spans="2:14" s="10" customFormat="1" ht="15" customHeight="1" hidden="1" outlineLevel="3">
      <c r="B101" s="342" t="s">
        <v>315</v>
      </c>
      <c r="C101" s="342"/>
      <c r="D101" s="125">
        <f>D287</f>
        <v>14250.6</v>
      </c>
      <c r="E101" s="109">
        <f>D101/$D$57</f>
        <v>0.02033982113957207</v>
      </c>
      <c r="F101" s="81" t="s">
        <v>381</v>
      </c>
      <c r="G101" s="243"/>
      <c r="H101" s="62"/>
      <c r="I101" s="88"/>
      <c r="J101" s="88"/>
      <c r="K101" s="249" t="s">
        <v>92</v>
      </c>
      <c r="L101" s="21" t="s">
        <v>92</v>
      </c>
      <c r="N101" s="21" t="s">
        <v>92</v>
      </c>
    </row>
    <row r="102" spans="2:14" ht="15" customHeight="1" hidden="1" outlineLevel="3">
      <c r="B102" s="340" t="s">
        <v>316</v>
      </c>
      <c r="C102" s="340"/>
      <c r="D102" s="125">
        <f>D302</f>
        <v>3065.55</v>
      </c>
      <c r="E102" s="109">
        <f>D102/$D$57</f>
        <v>0.00437544655624431</v>
      </c>
      <c r="F102" s="81"/>
      <c r="G102" s="243"/>
      <c r="H102" s="62"/>
      <c r="I102" s="88"/>
      <c r="J102" s="88"/>
      <c r="K102" s="249" t="s">
        <v>92</v>
      </c>
      <c r="L102" s="21" t="s">
        <v>92</v>
      </c>
      <c r="N102" s="21" t="s">
        <v>92</v>
      </c>
    </row>
    <row r="103" spans="2:14" s="12" customFormat="1" ht="15" customHeight="1" hidden="1" outlineLevel="3" collapsed="1">
      <c r="B103" s="340" t="s">
        <v>317</v>
      </c>
      <c r="C103" s="340"/>
      <c r="D103" s="125">
        <f>SUM(D104:D109)</f>
        <v>430</v>
      </c>
      <c r="E103" s="109">
        <f>D103/$D$57</f>
        <v>0.0006137371822952009</v>
      </c>
      <c r="F103" s="81"/>
      <c r="G103" s="243"/>
      <c r="H103" s="62"/>
      <c r="I103" s="88"/>
      <c r="J103" s="88"/>
      <c r="K103" s="249" t="s">
        <v>92</v>
      </c>
      <c r="L103" s="21" t="s">
        <v>92</v>
      </c>
      <c r="N103" s="21" t="s">
        <v>92</v>
      </c>
    </row>
    <row r="104" spans="2:14" s="175" customFormat="1" ht="15" customHeight="1" hidden="1" outlineLevel="4">
      <c r="B104" s="177" t="s">
        <v>585</v>
      </c>
      <c r="C104" s="178"/>
      <c r="D104" s="172">
        <v>20</v>
      </c>
      <c r="E104" s="176">
        <v>42322</v>
      </c>
      <c r="F104" s="173"/>
      <c r="G104" s="230">
        <v>198373</v>
      </c>
      <c r="H104" s="176">
        <v>42338</v>
      </c>
      <c r="I104" s="173" t="s">
        <v>71</v>
      </c>
      <c r="J104" s="179" t="s">
        <v>577</v>
      </c>
      <c r="K104" s="249" t="s">
        <v>596</v>
      </c>
      <c r="L104" s="21" t="s">
        <v>92</v>
      </c>
      <c r="N104" s="174"/>
    </row>
    <row r="105" spans="2:14" s="175" customFormat="1" ht="15" customHeight="1" hidden="1" outlineLevel="4">
      <c r="B105" s="177" t="s">
        <v>585</v>
      </c>
      <c r="C105" s="178"/>
      <c r="D105" s="172">
        <v>20</v>
      </c>
      <c r="E105" s="176">
        <v>42322</v>
      </c>
      <c r="F105" s="173"/>
      <c r="G105" s="230">
        <v>272660</v>
      </c>
      <c r="H105" s="176">
        <v>42338</v>
      </c>
      <c r="I105" s="173" t="s">
        <v>71</v>
      </c>
      <c r="J105" s="179" t="s">
        <v>577</v>
      </c>
      <c r="K105" s="249" t="s">
        <v>596</v>
      </c>
      <c r="L105" s="21" t="s">
        <v>92</v>
      </c>
      <c r="N105" s="174"/>
    </row>
    <row r="106" spans="2:14" s="175" customFormat="1" ht="15" customHeight="1" hidden="1" outlineLevel="4">
      <c r="B106" s="177" t="s">
        <v>585</v>
      </c>
      <c r="C106" s="178"/>
      <c r="D106" s="172">
        <v>20</v>
      </c>
      <c r="E106" s="176">
        <v>42322</v>
      </c>
      <c r="F106" s="173"/>
      <c r="G106" s="230">
        <v>592041</v>
      </c>
      <c r="H106" s="176">
        <v>42338</v>
      </c>
      <c r="I106" s="173" t="s">
        <v>71</v>
      </c>
      <c r="J106" s="179" t="s">
        <v>577</v>
      </c>
      <c r="K106" s="249" t="s">
        <v>596</v>
      </c>
      <c r="L106" s="21" t="s">
        <v>92</v>
      </c>
      <c r="N106" s="174"/>
    </row>
    <row r="107" spans="2:14" s="175" customFormat="1" ht="15" customHeight="1" hidden="1" outlineLevel="4">
      <c r="B107" s="177" t="s">
        <v>585</v>
      </c>
      <c r="C107" s="178"/>
      <c r="D107" s="172">
        <v>20</v>
      </c>
      <c r="E107" s="176">
        <v>42322</v>
      </c>
      <c r="F107" s="173"/>
      <c r="G107" s="230">
        <v>992014</v>
      </c>
      <c r="H107" s="176">
        <v>42338</v>
      </c>
      <c r="I107" s="173" t="s">
        <v>71</v>
      </c>
      <c r="J107" s="179" t="s">
        <v>577</v>
      </c>
      <c r="K107" s="249" t="s">
        <v>596</v>
      </c>
      <c r="L107" s="21" t="s">
        <v>92</v>
      </c>
      <c r="N107" s="174"/>
    </row>
    <row r="108" spans="2:14" s="175" customFormat="1" ht="15" customHeight="1" hidden="1" outlineLevel="4">
      <c r="B108" s="177" t="s">
        <v>583</v>
      </c>
      <c r="C108" s="178"/>
      <c r="D108" s="172">
        <v>175</v>
      </c>
      <c r="E108" s="176">
        <v>42322</v>
      </c>
      <c r="F108" s="173"/>
      <c r="G108" s="230">
        <v>149</v>
      </c>
      <c r="H108" s="176">
        <v>42338</v>
      </c>
      <c r="I108" s="173" t="s">
        <v>71</v>
      </c>
      <c r="J108" s="179" t="s">
        <v>577</v>
      </c>
      <c r="K108" s="249" t="s">
        <v>594</v>
      </c>
      <c r="L108" s="21" t="s">
        <v>92</v>
      </c>
      <c r="N108" s="174"/>
    </row>
    <row r="109" spans="2:14" s="175" customFormat="1" ht="15" customHeight="1" hidden="1" outlineLevel="4">
      <c r="B109" s="177" t="s">
        <v>584</v>
      </c>
      <c r="C109" s="178"/>
      <c r="D109" s="172">
        <v>175</v>
      </c>
      <c r="E109" s="176">
        <v>42322</v>
      </c>
      <c r="F109" s="173"/>
      <c r="G109" s="230">
        <v>197</v>
      </c>
      <c r="H109" s="176">
        <v>42338</v>
      </c>
      <c r="I109" s="173" t="s">
        <v>71</v>
      </c>
      <c r="J109" s="179" t="s">
        <v>577</v>
      </c>
      <c r="K109" s="249" t="s">
        <v>595</v>
      </c>
      <c r="L109" s="21" t="s">
        <v>92</v>
      </c>
      <c r="N109" s="174"/>
    </row>
    <row r="110" spans="2:14" s="12" customFormat="1" ht="15" customHeight="1" outlineLevel="2" collapsed="1">
      <c r="B110" s="340" t="s">
        <v>271</v>
      </c>
      <c r="C110" s="340"/>
      <c r="D110" s="124">
        <f>D111+D114+D115+D116+D117+D118</f>
        <v>15726.029999999999</v>
      </c>
      <c r="E110" s="108">
        <f>D110/$D$57</f>
        <v>0.02244569614160418</v>
      </c>
      <c r="F110" s="81"/>
      <c r="G110" s="245"/>
      <c r="H110" s="108"/>
      <c r="I110" s="88"/>
      <c r="J110" s="88"/>
      <c r="K110" s="249" t="s">
        <v>92</v>
      </c>
      <c r="L110" s="21" t="s">
        <v>92</v>
      </c>
      <c r="N110" s="21" t="s">
        <v>92</v>
      </c>
    </row>
    <row r="111" spans="2:14" s="12" customFormat="1" ht="15" customHeight="1" hidden="1" outlineLevel="3">
      <c r="B111" s="340" t="s">
        <v>318</v>
      </c>
      <c r="C111" s="340"/>
      <c r="D111" s="125">
        <f>D112+D113</f>
        <v>0</v>
      </c>
      <c r="E111" s="109">
        <f>D111/$D$57</f>
        <v>0</v>
      </c>
      <c r="F111" s="81"/>
      <c r="G111" s="243"/>
      <c r="H111" s="62"/>
      <c r="I111" s="88"/>
      <c r="J111" s="88"/>
      <c r="K111" s="249" t="s">
        <v>92</v>
      </c>
      <c r="L111" s="21" t="s">
        <v>92</v>
      </c>
      <c r="N111" s="21" t="s">
        <v>92</v>
      </c>
    </row>
    <row r="112" spans="2:14" s="12" customFormat="1" ht="15" customHeight="1" hidden="1" outlineLevel="3">
      <c r="B112" s="340" t="s">
        <v>368</v>
      </c>
      <c r="C112" s="340"/>
      <c r="D112" s="125">
        <f>D307</f>
        <v>0</v>
      </c>
      <c r="E112" s="62" t="s">
        <v>13</v>
      </c>
      <c r="F112" s="81" t="s">
        <v>381</v>
      </c>
      <c r="G112" s="243"/>
      <c r="H112" s="62"/>
      <c r="I112" s="88"/>
      <c r="J112" s="88"/>
      <c r="K112" s="249" t="s">
        <v>92</v>
      </c>
      <c r="L112" s="21" t="s">
        <v>92</v>
      </c>
      <c r="N112" s="21" t="s">
        <v>92</v>
      </c>
    </row>
    <row r="113" spans="2:14" s="12" customFormat="1" ht="15" customHeight="1" hidden="1" outlineLevel="3">
      <c r="B113" s="340" t="s">
        <v>369</v>
      </c>
      <c r="C113" s="340"/>
      <c r="D113" s="125">
        <f>D378</f>
        <v>0</v>
      </c>
      <c r="E113" s="62" t="s">
        <v>57</v>
      </c>
      <c r="F113" s="81" t="s">
        <v>381</v>
      </c>
      <c r="G113" s="243"/>
      <c r="H113" s="62"/>
      <c r="I113" s="88"/>
      <c r="J113" s="88"/>
      <c r="K113" s="249" t="s">
        <v>92</v>
      </c>
      <c r="L113" s="21" t="s">
        <v>92</v>
      </c>
      <c r="N113" s="21" t="s">
        <v>92</v>
      </c>
    </row>
    <row r="114" spans="2:14" s="10" customFormat="1" ht="15" customHeight="1" hidden="1" outlineLevel="3">
      <c r="B114" s="340" t="s">
        <v>319</v>
      </c>
      <c r="C114" s="340"/>
      <c r="D114" s="125">
        <f>D314</f>
        <v>874.3</v>
      </c>
      <c r="E114" s="116">
        <f>D114/$D$57</f>
        <v>0.0012478846941411492</v>
      </c>
      <c r="F114" s="81"/>
      <c r="G114" s="243"/>
      <c r="H114" s="62"/>
      <c r="I114" s="88"/>
      <c r="J114" s="88"/>
      <c r="K114" s="249" t="s">
        <v>92</v>
      </c>
      <c r="L114" s="21" t="s">
        <v>92</v>
      </c>
      <c r="N114" s="21" t="s">
        <v>92</v>
      </c>
    </row>
    <row r="115" spans="2:14" s="8" customFormat="1" ht="15" customHeight="1" hidden="1" outlineLevel="3">
      <c r="B115" s="340" t="s">
        <v>320</v>
      </c>
      <c r="C115" s="340"/>
      <c r="D115" s="125">
        <f>D324</f>
        <v>4342.24</v>
      </c>
      <c r="E115" s="116">
        <f>D115/$D$57</f>
        <v>0.006197660796394217</v>
      </c>
      <c r="F115" s="81" t="s">
        <v>381</v>
      </c>
      <c r="G115" s="243"/>
      <c r="H115" s="62"/>
      <c r="I115" s="88"/>
      <c r="J115" s="88"/>
      <c r="K115" s="249" t="s">
        <v>92</v>
      </c>
      <c r="L115" s="21" t="s">
        <v>92</v>
      </c>
      <c r="N115" s="21" t="s">
        <v>92</v>
      </c>
    </row>
    <row r="116" spans="2:14" s="10" customFormat="1" ht="15" customHeight="1" hidden="1" outlineLevel="3">
      <c r="B116" s="340" t="s">
        <v>321</v>
      </c>
      <c r="C116" s="340"/>
      <c r="D116" s="125">
        <f>D331</f>
        <v>7510.53</v>
      </c>
      <c r="E116" s="108">
        <f>D116/$D$57</f>
        <v>0.010719747720333897</v>
      </c>
      <c r="F116" s="81" t="s">
        <v>381</v>
      </c>
      <c r="G116" s="243"/>
      <c r="H116" s="62"/>
      <c r="I116" s="88"/>
      <c r="J116" s="88"/>
      <c r="K116" s="249" t="s">
        <v>92</v>
      </c>
      <c r="L116" s="21" t="s">
        <v>92</v>
      </c>
      <c r="N116" s="21" t="s">
        <v>92</v>
      </c>
    </row>
    <row r="117" spans="2:14" s="10" customFormat="1" ht="15" customHeight="1" hidden="1" outlineLevel="3">
      <c r="B117" s="340" t="s">
        <v>322</v>
      </c>
      <c r="C117" s="340"/>
      <c r="D117" s="125">
        <f>D338</f>
        <v>90</v>
      </c>
      <c r="E117" s="180">
        <f>D117/$D$57</f>
        <v>0.00012845661955015835</v>
      </c>
      <c r="F117" s="81" t="s">
        <v>381</v>
      </c>
      <c r="G117" s="243"/>
      <c r="H117" s="62"/>
      <c r="I117" s="88"/>
      <c r="J117" s="88"/>
      <c r="K117" s="249" t="s">
        <v>92</v>
      </c>
      <c r="L117" s="21" t="s">
        <v>92</v>
      </c>
      <c r="N117" s="21" t="s">
        <v>92</v>
      </c>
    </row>
    <row r="118" spans="2:14" s="10" customFormat="1" ht="15" customHeight="1" hidden="1" outlineLevel="3">
      <c r="B118" s="340" t="s">
        <v>323</v>
      </c>
      <c r="C118" s="340"/>
      <c r="D118" s="125">
        <f>D347</f>
        <v>2908.96</v>
      </c>
      <c r="E118" s="180">
        <f>D118/$D$57</f>
        <v>0.004151946311184762</v>
      </c>
      <c r="F118" s="81" t="s">
        <v>381</v>
      </c>
      <c r="G118" s="243"/>
      <c r="H118" s="62"/>
      <c r="I118" s="88"/>
      <c r="J118" s="88"/>
      <c r="K118" s="249" t="s">
        <v>92</v>
      </c>
      <c r="L118" s="21" t="s">
        <v>92</v>
      </c>
      <c r="N118" s="21" t="s">
        <v>92</v>
      </c>
    </row>
    <row r="119" spans="2:14" s="12" customFormat="1" ht="15" customHeight="1" outlineLevel="2" collapsed="1">
      <c r="B119" s="340" t="s">
        <v>272</v>
      </c>
      <c r="C119" s="340"/>
      <c r="D119" s="125"/>
      <c r="E119" s="62"/>
      <c r="F119" s="81"/>
      <c r="G119" s="243"/>
      <c r="H119" s="62"/>
      <c r="I119" s="88"/>
      <c r="J119" s="88"/>
      <c r="K119" s="249" t="s">
        <v>92</v>
      </c>
      <c r="L119" s="21" t="s">
        <v>92</v>
      </c>
      <c r="N119" s="21" t="s">
        <v>92</v>
      </c>
    </row>
    <row r="120" spans="2:14" s="13" customFormat="1" ht="24.75" customHeight="1" outlineLevel="1">
      <c r="B120" s="341" t="s">
        <v>401</v>
      </c>
      <c r="C120" s="341"/>
      <c r="D120" s="130">
        <f>D121+D127+D128+D129+D135+D140+D141+D142+D144+D145+D146+D147</f>
        <v>66048.25</v>
      </c>
      <c r="E120" s="108">
        <f>D120/D57</f>
        <v>0.09427038802448606</v>
      </c>
      <c r="F120" s="107" t="s">
        <v>182</v>
      </c>
      <c r="G120" s="245"/>
      <c r="H120" s="108"/>
      <c r="I120" s="88"/>
      <c r="J120" s="88"/>
      <c r="K120" s="249" t="s">
        <v>92</v>
      </c>
      <c r="L120" s="21" t="s">
        <v>92</v>
      </c>
      <c r="N120" s="21" t="s">
        <v>92</v>
      </c>
    </row>
    <row r="121" spans="2:14" s="12" customFormat="1" ht="15" customHeight="1" outlineLevel="2" collapsed="1">
      <c r="B121" s="340" t="s">
        <v>273</v>
      </c>
      <c r="C121" s="340"/>
      <c r="D121" s="124">
        <f>D122+D125+D126</f>
        <v>26202.08</v>
      </c>
      <c r="E121" s="108">
        <f>D121/$D$57</f>
        <v>0.03739811802203125</v>
      </c>
      <c r="F121" s="81"/>
      <c r="G121" s="245"/>
      <c r="H121" s="108"/>
      <c r="I121" s="88"/>
      <c r="J121" s="88"/>
      <c r="K121" s="249" t="s">
        <v>92</v>
      </c>
      <c r="L121" s="21" t="s">
        <v>92</v>
      </c>
      <c r="N121" s="21" t="s">
        <v>92</v>
      </c>
    </row>
    <row r="122" spans="2:14" s="12" customFormat="1" ht="15" customHeight="1" hidden="1" outlineLevel="3">
      <c r="B122" s="340" t="s">
        <v>324</v>
      </c>
      <c r="C122" s="340"/>
      <c r="D122" s="125">
        <f>D123+D124</f>
        <v>7622.45</v>
      </c>
      <c r="E122" s="109">
        <f>D122/$D$57</f>
        <v>0.010879490663223381</v>
      </c>
      <c r="F122" s="81"/>
      <c r="G122" s="243"/>
      <c r="H122" s="62"/>
      <c r="I122" s="88"/>
      <c r="J122" s="88"/>
      <c r="K122" s="249" t="s">
        <v>92</v>
      </c>
      <c r="L122" s="21" t="s">
        <v>92</v>
      </c>
      <c r="N122" s="21" t="s">
        <v>92</v>
      </c>
    </row>
    <row r="123" spans="2:14" s="10" customFormat="1" ht="15" customHeight="1" hidden="1" outlineLevel="3">
      <c r="B123" s="340" t="s">
        <v>370</v>
      </c>
      <c r="C123" s="340"/>
      <c r="D123" s="125">
        <f>D265</f>
        <v>2000</v>
      </c>
      <c r="E123" s="62" t="s">
        <v>13</v>
      </c>
      <c r="F123" s="81" t="s">
        <v>381</v>
      </c>
      <c r="G123" s="243"/>
      <c r="H123" s="62"/>
      <c r="I123" s="88"/>
      <c r="J123" s="88"/>
      <c r="K123" s="249" t="s">
        <v>92</v>
      </c>
      <c r="L123" s="21" t="s">
        <v>92</v>
      </c>
      <c r="N123" s="21" t="s">
        <v>92</v>
      </c>
    </row>
    <row r="124" spans="2:14" s="10" customFormat="1" ht="15" customHeight="1" hidden="1" outlineLevel="3">
      <c r="B124" s="340" t="s">
        <v>371</v>
      </c>
      <c r="C124" s="340"/>
      <c r="D124" s="125">
        <f>D379</f>
        <v>5622.45</v>
      </c>
      <c r="E124" s="62" t="s">
        <v>57</v>
      </c>
      <c r="F124" s="81" t="s">
        <v>381</v>
      </c>
      <c r="G124" s="243"/>
      <c r="H124" s="62"/>
      <c r="I124" s="88"/>
      <c r="J124" s="88"/>
      <c r="K124" s="249" t="s">
        <v>92</v>
      </c>
      <c r="L124" s="21" t="s">
        <v>92</v>
      </c>
      <c r="N124" s="21" t="s">
        <v>92</v>
      </c>
    </row>
    <row r="125" spans="2:14" s="10" customFormat="1" ht="15" customHeight="1" hidden="1" outlineLevel="3">
      <c r="B125" s="340" t="s">
        <v>325</v>
      </c>
      <c r="C125" s="340"/>
      <c r="D125" s="125">
        <f>D288</f>
        <v>17813.24</v>
      </c>
      <c r="E125" s="108">
        <f>D125/$D$57</f>
        <v>0.025424762151507362</v>
      </c>
      <c r="F125" s="81" t="s">
        <v>381</v>
      </c>
      <c r="G125" s="243"/>
      <c r="H125" s="62"/>
      <c r="I125" s="88"/>
      <c r="J125" s="88"/>
      <c r="K125" s="249" t="s">
        <v>92</v>
      </c>
      <c r="L125" s="21" t="s">
        <v>92</v>
      </c>
      <c r="N125" s="21" t="s">
        <v>92</v>
      </c>
    </row>
    <row r="126" spans="2:14" s="14" customFormat="1" ht="15" customHeight="1" hidden="1" outlineLevel="3">
      <c r="B126" s="340" t="s">
        <v>326</v>
      </c>
      <c r="C126" s="340"/>
      <c r="D126" s="125">
        <f>D303</f>
        <v>766.39</v>
      </c>
      <c r="E126" s="109">
        <f>D126/$D$57</f>
        <v>0.0010938652073005093</v>
      </c>
      <c r="F126" s="81"/>
      <c r="G126" s="243"/>
      <c r="H126" s="62"/>
      <c r="I126" s="88"/>
      <c r="J126" s="88"/>
      <c r="K126" s="249" t="s">
        <v>92</v>
      </c>
      <c r="L126" s="21" t="s">
        <v>92</v>
      </c>
      <c r="N126" s="21" t="s">
        <v>92</v>
      </c>
    </row>
    <row r="127" spans="2:14" ht="15" customHeight="1" outlineLevel="2" collapsed="1">
      <c r="B127" s="340" t="s">
        <v>274</v>
      </c>
      <c r="C127" s="340"/>
      <c r="D127" s="125"/>
      <c r="E127" s="62"/>
      <c r="F127" s="81"/>
      <c r="G127" s="243"/>
      <c r="H127" s="62"/>
      <c r="I127" s="88"/>
      <c r="J127" s="88"/>
      <c r="K127" s="249" t="s">
        <v>92</v>
      </c>
      <c r="L127" s="21" t="s">
        <v>92</v>
      </c>
      <c r="N127" s="21" t="s">
        <v>92</v>
      </c>
    </row>
    <row r="128" spans="2:14" ht="15" customHeight="1" outlineLevel="2">
      <c r="B128" s="340" t="s">
        <v>275</v>
      </c>
      <c r="C128" s="340"/>
      <c r="D128" s="125"/>
      <c r="E128" s="62"/>
      <c r="F128" s="81"/>
      <c r="G128" s="243"/>
      <c r="H128" s="62"/>
      <c r="I128" s="88"/>
      <c r="J128" s="88"/>
      <c r="K128" s="249" t="s">
        <v>92</v>
      </c>
      <c r="L128" s="21" t="s">
        <v>92</v>
      </c>
      <c r="N128" s="21" t="s">
        <v>92</v>
      </c>
    </row>
    <row r="129" spans="2:14" s="12" customFormat="1" ht="15" customHeight="1" outlineLevel="2" collapsed="1">
      <c r="B129" s="340" t="s">
        <v>276</v>
      </c>
      <c r="C129" s="340"/>
      <c r="D129" s="124">
        <f>D130+D131+D132+D133+D134</f>
        <v>14727.419999999998</v>
      </c>
      <c r="E129" s="109">
        <f aca="true" t="shared" si="0" ref="E129:E135">D129/$D$57</f>
        <v>0.021020384309948806</v>
      </c>
      <c r="F129" s="81"/>
      <c r="G129" s="245"/>
      <c r="H129" s="108"/>
      <c r="I129" s="88"/>
      <c r="J129" s="88"/>
      <c r="K129" s="249" t="s">
        <v>92</v>
      </c>
      <c r="L129" s="21" t="s">
        <v>92</v>
      </c>
      <c r="N129" s="21" t="s">
        <v>92</v>
      </c>
    </row>
    <row r="130" spans="2:14" s="10" customFormat="1" ht="15" customHeight="1" hidden="1" outlineLevel="3">
      <c r="B130" s="340" t="s">
        <v>327</v>
      </c>
      <c r="C130" s="340"/>
      <c r="D130" s="125">
        <f>D315</f>
        <v>249.8</v>
      </c>
      <c r="E130" s="116">
        <f t="shared" si="0"/>
        <v>0.0003565384840403284</v>
      </c>
      <c r="F130" s="81"/>
      <c r="G130" s="243"/>
      <c r="H130" s="62"/>
      <c r="I130" s="88"/>
      <c r="J130" s="88"/>
      <c r="K130" s="249" t="s">
        <v>92</v>
      </c>
      <c r="L130" s="21" t="s">
        <v>92</v>
      </c>
      <c r="N130" s="21" t="s">
        <v>92</v>
      </c>
    </row>
    <row r="131" spans="2:14" s="8" customFormat="1" ht="15" customHeight="1" hidden="1" outlineLevel="3">
      <c r="B131" s="340" t="s">
        <v>328</v>
      </c>
      <c r="C131" s="340"/>
      <c r="D131" s="125">
        <f>D325</f>
        <v>10855.6</v>
      </c>
      <c r="E131" s="116">
        <f t="shared" si="0"/>
        <v>0.015494151990985543</v>
      </c>
      <c r="F131" s="81" t="s">
        <v>381</v>
      </c>
      <c r="G131" s="243"/>
      <c r="H131" s="62"/>
      <c r="I131" s="88"/>
      <c r="J131" s="88"/>
      <c r="K131" s="249" t="s">
        <v>92</v>
      </c>
      <c r="L131" s="21" t="s">
        <v>92</v>
      </c>
      <c r="N131" s="21" t="s">
        <v>92</v>
      </c>
    </row>
    <row r="132" spans="2:14" s="10" customFormat="1" ht="15" customHeight="1" hidden="1" outlineLevel="3">
      <c r="B132" s="340" t="s">
        <v>329</v>
      </c>
      <c r="C132" s="340"/>
      <c r="D132" s="125">
        <f>D332</f>
        <v>3004.22</v>
      </c>
      <c r="E132" s="109">
        <f t="shared" si="0"/>
        <v>0.00428791050649974</v>
      </c>
      <c r="F132" s="81" t="s">
        <v>381</v>
      </c>
      <c r="G132" s="243"/>
      <c r="H132" s="62"/>
      <c r="I132" s="88"/>
      <c r="J132" s="88"/>
      <c r="K132" s="249" t="s">
        <v>92</v>
      </c>
      <c r="L132" s="21" t="s">
        <v>92</v>
      </c>
      <c r="N132" s="21" t="s">
        <v>92</v>
      </c>
    </row>
    <row r="133" spans="2:14" s="10" customFormat="1" ht="15" customHeight="1" hidden="1" outlineLevel="3">
      <c r="B133" s="340" t="s">
        <v>330</v>
      </c>
      <c r="C133" s="340"/>
      <c r="D133" s="125">
        <f>D339</f>
        <v>36</v>
      </c>
      <c r="E133" s="109">
        <f t="shared" si="0"/>
        <v>5.138264782006333E-05</v>
      </c>
      <c r="F133" s="81" t="s">
        <v>381</v>
      </c>
      <c r="G133" s="243"/>
      <c r="H133" s="62"/>
      <c r="I133" s="88"/>
      <c r="J133" s="88"/>
      <c r="K133" s="249" t="s">
        <v>92</v>
      </c>
      <c r="L133" s="21" t="s">
        <v>92</v>
      </c>
      <c r="N133" s="21" t="s">
        <v>92</v>
      </c>
    </row>
    <row r="134" spans="2:14" s="10" customFormat="1" ht="15" customHeight="1" hidden="1" outlineLevel="3">
      <c r="B134" s="340" t="s">
        <v>331</v>
      </c>
      <c r="C134" s="340"/>
      <c r="D134" s="125">
        <f>D348</f>
        <v>581.8</v>
      </c>
      <c r="E134" s="109">
        <f t="shared" si="0"/>
        <v>0.0008304006806031346</v>
      </c>
      <c r="F134" s="81" t="s">
        <v>381</v>
      </c>
      <c r="G134" s="243"/>
      <c r="H134" s="62"/>
      <c r="I134" s="88"/>
      <c r="J134" s="88"/>
      <c r="K134" s="249" t="s">
        <v>92</v>
      </c>
      <c r="L134" s="21" t="s">
        <v>92</v>
      </c>
      <c r="N134" s="21" t="s">
        <v>92</v>
      </c>
    </row>
    <row r="135" spans="2:14" ht="15" customHeight="1" outlineLevel="2" collapsed="1">
      <c r="B135" s="340" t="s">
        <v>277</v>
      </c>
      <c r="C135" s="340"/>
      <c r="D135" s="124">
        <f>D136+D139</f>
        <v>24998.75</v>
      </c>
      <c r="E135" s="108">
        <f t="shared" si="0"/>
        <v>0.03568061019977245</v>
      </c>
      <c r="F135" s="81"/>
      <c r="G135" s="245"/>
      <c r="H135" s="108"/>
      <c r="I135" s="88"/>
      <c r="J135" s="88"/>
      <c r="K135" s="249" t="s">
        <v>92</v>
      </c>
      <c r="L135" s="21" t="s">
        <v>92</v>
      </c>
      <c r="N135" s="21" t="s">
        <v>92</v>
      </c>
    </row>
    <row r="136" spans="2:14" s="8" customFormat="1" ht="15" customHeight="1" hidden="1" outlineLevel="3" collapsed="1">
      <c r="B136" s="340" t="s">
        <v>332</v>
      </c>
      <c r="C136" s="340"/>
      <c r="D136" s="125">
        <f>D137+D138</f>
        <v>6559.24</v>
      </c>
      <c r="E136" s="62" t="s">
        <v>13</v>
      </c>
      <c r="F136" s="81" t="s">
        <v>381</v>
      </c>
      <c r="G136" s="243"/>
      <c r="H136" s="62"/>
      <c r="I136" s="88"/>
      <c r="J136" s="88"/>
      <c r="K136" s="249" t="s">
        <v>92</v>
      </c>
      <c r="L136" s="21" t="s">
        <v>92</v>
      </c>
      <c r="N136" s="21" t="s">
        <v>92</v>
      </c>
    </row>
    <row r="137" spans="2:14" s="175" customFormat="1" ht="15" customHeight="1" hidden="1" outlineLevel="4">
      <c r="B137" s="177" t="s">
        <v>197</v>
      </c>
      <c r="C137" s="178" t="s">
        <v>5</v>
      </c>
      <c r="D137" s="172">
        <v>4000</v>
      </c>
      <c r="E137" s="176">
        <v>42328</v>
      </c>
      <c r="F137" s="173"/>
      <c r="G137" s="230" t="s">
        <v>484</v>
      </c>
      <c r="H137" s="176">
        <v>42328</v>
      </c>
      <c r="I137" s="173" t="s">
        <v>69</v>
      </c>
      <c r="J137" s="179" t="s">
        <v>186</v>
      </c>
      <c r="K137" s="249" t="s">
        <v>92</v>
      </c>
      <c r="L137" s="21"/>
      <c r="N137" s="174"/>
    </row>
    <row r="138" spans="2:14" s="175" customFormat="1" ht="15" customHeight="1" hidden="1" outlineLevel="4">
      <c r="B138" s="177" t="s">
        <v>197</v>
      </c>
      <c r="C138" s="178" t="s">
        <v>5</v>
      </c>
      <c r="D138" s="172">
        <v>2559.24</v>
      </c>
      <c r="E138" s="176">
        <v>42328</v>
      </c>
      <c r="F138" s="173"/>
      <c r="G138" s="230" t="s">
        <v>490</v>
      </c>
      <c r="H138" s="176">
        <v>42328</v>
      </c>
      <c r="I138" s="173" t="s">
        <v>69</v>
      </c>
      <c r="J138" s="179" t="s">
        <v>186</v>
      </c>
      <c r="K138" s="249" t="s">
        <v>92</v>
      </c>
      <c r="L138" s="21" t="s">
        <v>92</v>
      </c>
      <c r="N138" s="174"/>
    </row>
    <row r="139" spans="2:14" s="10" customFormat="1" ht="15" customHeight="1" hidden="1" outlineLevel="3">
      <c r="B139" s="340" t="s">
        <v>333</v>
      </c>
      <c r="C139" s="340"/>
      <c r="D139" s="125">
        <f>D380</f>
        <v>18439.51</v>
      </c>
      <c r="E139" s="62" t="s">
        <v>57</v>
      </c>
      <c r="F139" s="81" t="s">
        <v>381</v>
      </c>
      <c r="G139" s="243"/>
      <c r="H139" s="62"/>
      <c r="I139" s="88"/>
      <c r="J139" s="88"/>
      <c r="K139" s="249" t="s">
        <v>92</v>
      </c>
      <c r="L139" s="21" t="s">
        <v>92</v>
      </c>
      <c r="N139" s="21" t="s">
        <v>92</v>
      </c>
    </row>
    <row r="140" spans="2:14" s="12" customFormat="1" ht="15" customHeight="1" outlineLevel="2" collapsed="1">
      <c r="B140" s="340" t="s">
        <v>278</v>
      </c>
      <c r="C140" s="340"/>
      <c r="D140" s="125"/>
      <c r="E140" s="62"/>
      <c r="F140" s="81"/>
      <c r="G140" s="243"/>
      <c r="H140" s="62"/>
      <c r="I140" s="88"/>
      <c r="J140" s="88"/>
      <c r="K140" s="249" t="s">
        <v>92</v>
      </c>
      <c r="L140" s="21" t="s">
        <v>92</v>
      </c>
      <c r="N140" s="21" t="s">
        <v>92</v>
      </c>
    </row>
    <row r="141" spans="2:14" s="12" customFormat="1" ht="15" customHeight="1" outlineLevel="2">
      <c r="B141" s="340" t="s">
        <v>279</v>
      </c>
      <c r="C141" s="340"/>
      <c r="D141" s="125"/>
      <c r="E141" s="62"/>
      <c r="F141" s="81"/>
      <c r="G141" s="243"/>
      <c r="H141" s="62"/>
      <c r="I141" s="88"/>
      <c r="J141" s="88"/>
      <c r="K141" s="249" t="s">
        <v>92</v>
      </c>
      <c r="L141" s="21" t="s">
        <v>92</v>
      </c>
      <c r="N141" s="21" t="s">
        <v>92</v>
      </c>
    </row>
    <row r="142" spans="2:14" s="12" customFormat="1" ht="15" customHeight="1" outlineLevel="2" collapsed="1">
      <c r="B142" s="340" t="s">
        <v>280</v>
      </c>
      <c r="C142" s="340"/>
      <c r="D142" s="124">
        <f>D143</f>
        <v>120</v>
      </c>
      <c r="E142" s="116">
        <f>D142/$D$57</f>
        <v>0.00017127549273354445</v>
      </c>
      <c r="F142" s="81"/>
      <c r="G142" s="243"/>
      <c r="H142" s="62"/>
      <c r="I142" s="88"/>
      <c r="J142" s="88"/>
      <c r="K142" s="249" t="s">
        <v>92</v>
      </c>
      <c r="L142" s="21" t="s">
        <v>92</v>
      </c>
      <c r="N142" s="21" t="s">
        <v>92</v>
      </c>
    </row>
    <row r="143" spans="2:14" s="175" customFormat="1" ht="15" customHeight="1" hidden="1" outlineLevel="4">
      <c r="B143" s="177" t="s">
        <v>609</v>
      </c>
      <c r="C143" s="178"/>
      <c r="D143" s="172">
        <v>120</v>
      </c>
      <c r="E143" s="176">
        <v>42332</v>
      </c>
      <c r="F143" s="173"/>
      <c r="G143" s="230">
        <v>393226</v>
      </c>
      <c r="H143" s="176">
        <v>42338</v>
      </c>
      <c r="I143" s="173" t="s">
        <v>71</v>
      </c>
      <c r="J143" s="179" t="s">
        <v>600</v>
      </c>
      <c r="K143" s="249" t="s">
        <v>615</v>
      </c>
      <c r="L143" s="21" t="s">
        <v>92</v>
      </c>
      <c r="N143" s="174"/>
    </row>
    <row r="144" spans="2:14" s="12" customFormat="1" ht="15" customHeight="1" outlineLevel="2">
      <c r="B144" s="314" t="s">
        <v>281</v>
      </c>
      <c r="C144" s="315"/>
      <c r="D144" s="125"/>
      <c r="E144" s="62"/>
      <c r="F144" s="285"/>
      <c r="G144" s="243"/>
      <c r="H144" s="62"/>
      <c r="I144" s="88"/>
      <c r="J144" s="88"/>
      <c r="K144" s="249" t="s">
        <v>92</v>
      </c>
      <c r="L144" s="21" t="s">
        <v>92</v>
      </c>
      <c r="N144" s="21" t="s">
        <v>92</v>
      </c>
    </row>
    <row r="145" spans="2:14" ht="15" customHeight="1" outlineLevel="2">
      <c r="B145" s="314" t="s">
        <v>282</v>
      </c>
      <c r="C145" s="315"/>
      <c r="D145" s="125"/>
      <c r="E145" s="62"/>
      <c r="F145" s="285"/>
      <c r="G145" s="243"/>
      <c r="H145" s="62"/>
      <c r="I145" s="88"/>
      <c r="J145" s="88"/>
      <c r="K145" s="249" t="s">
        <v>92</v>
      </c>
      <c r="L145" s="21" t="s">
        <v>92</v>
      </c>
      <c r="N145" s="21" t="s">
        <v>92</v>
      </c>
    </row>
    <row r="146" spans="2:14" s="12" customFormat="1" ht="15" customHeight="1" outlineLevel="2">
      <c r="B146" s="314" t="s">
        <v>283</v>
      </c>
      <c r="C146" s="315"/>
      <c r="D146" s="125"/>
      <c r="E146" s="62"/>
      <c r="F146" s="285"/>
      <c r="G146" s="243"/>
      <c r="H146" s="62"/>
      <c r="I146" s="88"/>
      <c r="J146" s="88"/>
      <c r="K146" s="249" t="s">
        <v>92</v>
      </c>
      <c r="L146" s="21" t="s">
        <v>92</v>
      </c>
      <c r="N146" s="21" t="s">
        <v>92</v>
      </c>
    </row>
    <row r="147" spans="2:14" s="12" customFormat="1" ht="15" customHeight="1" outlineLevel="2">
      <c r="B147" s="314" t="s">
        <v>284</v>
      </c>
      <c r="C147" s="315"/>
      <c r="D147" s="125"/>
      <c r="E147" s="62"/>
      <c r="F147" s="285"/>
      <c r="G147" s="243"/>
      <c r="H147" s="62"/>
      <c r="I147" s="88"/>
      <c r="J147" s="88"/>
      <c r="K147" s="249" t="s">
        <v>92</v>
      </c>
      <c r="L147" s="21" t="s">
        <v>92</v>
      </c>
      <c r="N147" s="21" t="s">
        <v>92</v>
      </c>
    </row>
    <row r="148" spans="2:14" s="11" customFormat="1" ht="24.75" customHeight="1" outlineLevel="1">
      <c r="B148" s="338" t="s">
        <v>402</v>
      </c>
      <c r="C148" s="339"/>
      <c r="D148" s="130">
        <f>D149+D163+D168+D174+D177+D193+D194</f>
        <v>172473.88999999998</v>
      </c>
      <c r="E148" s="108">
        <f>D148/D57</f>
        <v>0.24617125411184285</v>
      </c>
      <c r="F148" s="285"/>
      <c r="G148" s="245"/>
      <c r="H148" s="108"/>
      <c r="I148" s="88"/>
      <c r="J148" s="88"/>
      <c r="K148" s="249" t="s">
        <v>92</v>
      </c>
      <c r="L148" s="21" t="s">
        <v>92</v>
      </c>
      <c r="N148" s="21" t="s">
        <v>92</v>
      </c>
    </row>
    <row r="149" spans="2:14" ht="15" customHeight="1" outlineLevel="2" collapsed="1">
      <c r="B149" s="314" t="s">
        <v>285</v>
      </c>
      <c r="C149" s="315"/>
      <c r="D149" s="124">
        <f>D150+D162</f>
        <v>80116.89</v>
      </c>
      <c r="E149" s="108">
        <f>D149/$D$57</f>
        <v>0.11435049842524317</v>
      </c>
      <c r="F149" s="285"/>
      <c r="G149" s="245"/>
      <c r="H149" s="108"/>
      <c r="I149" s="88"/>
      <c r="J149" s="88"/>
      <c r="K149" s="249" t="s">
        <v>92</v>
      </c>
      <c r="L149" s="21" t="s">
        <v>92</v>
      </c>
      <c r="N149" s="21" t="s">
        <v>92</v>
      </c>
    </row>
    <row r="150" spans="2:14" s="10" customFormat="1" ht="15" customHeight="1" hidden="1" outlineLevel="3" collapsed="1">
      <c r="B150" s="314" t="s">
        <v>334</v>
      </c>
      <c r="C150" s="315"/>
      <c r="D150" s="125">
        <f>SUM(D151:D161)</f>
        <v>21021.29</v>
      </c>
      <c r="E150" s="62" t="s">
        <v>13</v>
      </c>
      <c r="F150" s="285"/>
      <c r="G150" s="243"/>
      <c r="H150" s="62"/>
      <c r="I150" s="88"/>
      <c r="J150" s="88"/>
      <c r="K150" s="249" t="s">
        <v>92</v>
      </c>
      <c r="L150" s="21" t="s">
        <v>92</v>
      </c>
      <c r="N150" s="21" t="s">
        <v>92</v>
      </c>
    </row>
    <row r="151" spans="2:14" s="175" customFormat="1" ht="15" customHeight="1" hidden="1" outlineLevel="4">
      <c r="B151" s="177" t="s">
        <v>188</v>
      </c>
      <c r="C151" s="178" t="s">
        <v>5</v>
      </c>
      <c r="D151" s="172">
        <v>4000</v>
      </c>
      <c r="E151" s="176">
        <v>42328</v>
      </c>
      <c r="F151" s="173"/>
      <c r="G151" s="230" t="s">
        <v>498</v>
      </c>
      <c r="H151" s="176">
        <v>42328</v>
      </c>
      <c r="I151" s="173" t="s">
        <v>69</v>
      </c>
      <c r="J151" s="179" t="s">
        <v>186</v>
      </c>
      <c r="K151" s="249"/>
      <c r="L151" s="21" t="s">
        <v>92</v>
      </c>
      <c r="N151" s="174"/>
    </row>
    <row r="152" spans="2:14" s="175" customFormat="1" ht="15" customHeight="1" hidden="1" outlineLevel="4">
      <c r="B152" s="177" t="s">
        <v>189</v>
      </c>
      <c r="C152" s="178" t="s">
        <v>5</v>
      </c>
      <c r="D152" s="172">
        <v>4000</v>
      </c>
      <c r="E152" s="176">
        <v>42328</v>
      </c>
      <c r="F152" s="173"/>
      <c r="G152" s="230" t="s">
        <v>474</v>
      </c>
      <c r="H152" s="176">
        <v>42328</v>
      </c>
      <c r="I152" s="173" t="s">
        <v>69</v>
      </c>
      <c r="J152" s="179" t="s">
        <v>186</v>
      </c>
      <c r="K152" s="249"/>
      <c r="L152" s="21" t="s">
        <v>92</v>
      </c>
      <c r="N152" s="174"/>
    </row>
    <row r="153" spans="2:14" s="175" customFormat="1" ht="15" customHeight="1" hidden="1" outlineLevel="4">
      <c r="B153" s="177" t="s">
        <v>189</v>
      </c>
      <c r="C153" s="178" t="s">
        <v>5</v>
      </c>
      <c r="D153" s="172">
        <v>4000</v>
      </c>
      <c r="E153" s="176">
        <v>42328</v>
      </c>
      <c r="F153" s="173"/>
      <c r="G153" s="230" t="s">
        <v>485</v>
      </c>
      <c r="H153" s="176">
        <v>42328</v>
      </c>
      <c r="I153" s="173" t="s">
        <v>69</v>
      </c>
      <c r="J153" s="179" t="s">
        <v>186</v>
      </c>
      <c r="K153" s="249"/>
      <c r="L153" s="21" t="s">
        <v>92</v>
      </c>
      <c r="N153" s="174"/>
    </row>
    <row r="154" spans="2:14" s="175" customFormat="1" ht="15" customHeight="1" hidden="1" outlineLevel="4">
      <c r="B154" s="177" t="s">
        <v>190</v>
      </c>
      <c r="C154" s="178" t="s">
        <v>5</v>
      </c>
      <c r="D154" s="172">
        <v>4000</v>
      </c>
      <c r="E154" s="176">
        <v>42328</v>
      </c>
      <c r="F154" s="173"/>
      <c r="G154" s="230" t="s">
        <v>472</v>
      </c>
      <c r="H154" s="176">
        <v>42328</v>
      </c>
      <c r="I154" s="173" t="s">
        <v>69</v>
      </c>
      <c r="J154" s="179" t="s">
        <v>186</v>
      </c>
      <c r="K154" s="249"/>
      <c r="L154" s="21" t="s">
        <v>92</v>
      </c>
      <c r="N154" s="174"/>
    </row>
    <row r="155" spans="2:14" s="175" customFormat="1" ht="15" customHeight="1" hidden="1" outlineLevel="4">
      <c r="B155" s="177" t="s">
        <v>192</v>
      </c>
      <c r="C155" s="178" t="s">
        <v>5</v>
      </c>
      <c r="D155" s="172">
        <v>3981.29</v>
      </c>
      <c r="E155" s="176">
        <v>42328</v>
      </c>
      <c r="F155" s="173"/>
      <c r="G155" s="230" t="s">
        <v>482</v>
      </c>
      <c r="H155" s="176">
        <v>42328</v>
      </c>
      <c r="I155" s="173" t="s">
        <v>69</v>
      </c>
      <c r="J155" s="179" t="s">
        <v>186</v>
      </c>
      <c r="K155" s="249" t="s">
        <v>92</v>
      </c>
      <c r="L155" s="21"/>
      <c r="N155" s="174"/>
    </row>
    <row r="156" spans="2:14" s="175" customFormat="1" ht="15" customHeight="1" hidden="1" outlineLevel="4">
      <c r="B156" s="177" t="s">
        <v>192</v>
      </c>
      <c r="C156" s="178"/>
      <c r="D156" s="172">
        <v>160</v>
      </c>
      <c r="E156" s="176">
        <v>42328</v>
      </c>
      <c r="F156" s="173"/>
      <c r="G156" s="230" t="s">
        <v>644</v>
      </c>
      <c r="H156" s="176">
        <v>42328</v>
      </c>
      <c r="I156" s="173" t="s">
        <v>71</v>
      </c>
      <c r="J156" s="179" t="s">
        <v>186</v>
      </c>
      <c r="K156" s="249" t="s">
        <v>643</v>
      </c>
      <c r="L156" s="21" t="s">
        <v>92</v>
      </c>
      <c r="N156" s="174"/>
    </row>
    <row r="157" spans="2:14" s="175" customFormat="1" ht="15" customHeight="1" hidden="1" outlineLevel="4">
      <c r="B157" s="177" t="s">
        <v>192</v>
      </c>
      <c r="C157" s="178"/>
      <c r="D157" s="172">
        <v>200</v>
      </c>
      <c r="E157" s="176">
        <v>42328</v>
      </c>
      <c r="F157" s="173"/>
      <c r="G157" s="230" t="s">
        <v>644</v>
      </c>
      <c r="H157" s="176">
        <v>42328</v>
      </c>
      <c r="I157" s="173" t="s">
        <v>71</v>
      </c>
      <c r="J157" s="179" t="s">
        <v>186</v>
      </c>
      <c r="K157" s="249" t="s">
        <v>643</v>
      </c>
      <c r="L157" s="21" t="s">
        <v>92</v>
      </c>
      <c r="N157" s="174"/>
    </row>
    <row r="158" spans="2:14" s="175" customFormat="1" ht="15" customHeight="1" hidden="1" outlineLevel="4">
      <c r="B158" s="177" t="s">
        <v>192</v>
      </c>
      <c r="C158" s="178"/>
      <c r="D158" s="172">
        <v>200</v>
      </c>
      <c r="E158" s="176">
        <v>42328</v>
      </c>
      <c r="F158" s="173"/>
      <c r="G158" s="230" t="s">
        <v>644</v>
      </c>
      <c r="H158" s="176">
        <v>42328</v>
      </c>
      <c r="I158" s="173" t="s">
        <v>71</v>
      </c>
      <c r="J158" s="179" t="s">
        <v>186</v>
      </c>
      <c r="K158" s="249" t="s">
        <v>643</v>
      </c>
      <c r="L158" s="21" t="s">
        <v>92</v>
      </c>
      <c r="N158" s="174"/>
    </row>
    <row r="159" spans="2:14" s="175" customFormat="1" ht="15" customHeight="1" hidden="1" outlineLevel="4">
      <c r="B159" s="177" t="s">
        <v>192</v>
      </c>
      <c r="C159" s="178"/>
      <c r="D159" s="172">
        <v>160</v>
      </c>
      <c r="E159" s="176">
        <v>42328</v>
      </c>
      <c r="F159" s="173"/>
      <c r="G159" s="230" t="s">
        <v>644</v>
      </c>
      <c r="H159" s="176">
        <v>42328</v>
      </c>
      <c r="I159" s="173" t="s">
        <v>71</v>
      </c>
      <c r="J159" s="179" t="s">
        <v>186</v>
      </c>
      <c r="K159" s="249" t="s">
        <v>643</v>
      </c>
      <c r="L159" s="21" t="s">
        <v>92</v>
      </c>
      <c r="N159" s="174"/>
    </row>
    <row r="160" spans="2:14" s="175" customFormat="1" ht="15" customHeight="1" hidden="1" outlineLevel="4">
      <c r="B160" s="177" t="s">
        <v>192</v>
      </c>
      <c r="C160" s="178"/>
      <c r="D160" s="172">
        <v>160</v>
      </c>
      <c r="E160" s="176">
        <v>42328</v>
      </c>
      <c r="F160" s="173"/>
      <c r="G160" s="230" t="s">
        <v>644</v>
      </c>
      <c r="H160" s="176">
        <v>42328</v>
      </c>
      <c r="I160" s="173" t="s">
        <v>71</v>
      </c>
      <c r="J160" s="179" t="s">
        <v>186</v>
      </c>
      <c r="K160" s="249" t="s">
        <v>643</v>
      </c>
      <c r="L160" s="21" t="s">
        <v>92</v>
      </c>
      <c r="N160" s="174"/>
    </row>
    <row r="161" spans="2:14" s="175" customFormat="1" ht="15" customHeight="1" hidden="1" outlineLevel="4">
      <c r="B161" s="177" t="s">
        <v>192</v>
      </c>
      <c r="C161" s="178"/>
      <c r="D161" s="172">
        <v>160</v>
      </c>
      <c r="E161" s="176">
        <v>42328</v>
      </c>
      <c r="F161" s="173"/>
      <c r="G161" s="230" t="s">
        <v>644</v>
      </c>
      <c r="H161" s="176">
        <v>42328</v>
      </c>
      <c r="I161" s="173" t="s">
        <v>71</v>
      </c>
      <c r="J161" s="179" t="s">
        <v>186</v>
      </c>
      <c r="K161" s="249" t="s">
        <v>643</v>
      </c>
      <c r="L161" s="21" t="s">
        <v>92</v>
      </c>
      <c r="N161" s="174"/>
    </row>
    <row r="162" spans="2:14" s="10" customFormat="1" ht="15" customHeight="1" hidden="1" outlineLevel="3">
      <c r="B162" s="314" t="s">
        <v>335</v>
      </c>
      <c r="C162" s="315"/>
      <c r="D162" s="125">
        <f>D381</f>
        <v>59095.6</v>
      </c>
      <c r="E162" s="62" t="s">
        <v>57</v>
      </c>
      <c r="F162" s="285" t="s">
        <v>381</v>
      </c>
      <c r="G162" s="243"/>
      <c r="H162" s="62"/>
      <c r="I162" s="88"/>
      <c r="J162" s="88"/>
      <c r="K162" s="249" t="s">
        <v>92</v>
      </c>
      <c r="L162" s="21" t="s">
        <v>92</v>
      </c>
      <c r="N162" s="21" t="s">
        <v>92</v>
      </c>
    </row>
    <row r="163" spans="2:14" ht="15" customHeight="1" outlineLevel="2" collapsed="1">
      <c r="B163" s="314" t="s">
        <v>286</v>
      </c>
      <c r="C163" s="315"/>
      <c r="D163" s="124">
        <f>D164+D167</f>
        <v>5087.14</v>
      </c>
      <c r="E163" s="108">
        <f>D163/$D$57</f>
        <v>0.007260853417537695</v>
      </c>
      <c r="F163" s="285"/>
      <c r="G163" s="245"/>
      <c r="H163" s="108"/>
      <c r="I163" s="88"/>
      <c r="J163" s="88"/>
      <c r="K163" s="249" t="s">
        <v>92</v>
      </c>
      <c r="L163" s="21" t="s">
        <v>92</v>
      </c>
      <c r="N163" s="21" t="s">
        <v>92</v>
      </c>
    </row>
    <row r="164" spans="2:14" ht="15" customHeight="1" hidden="1" outlineLevel="3">
      <c r="B164" s="314" t="s">
        <v>336</v>
      </c>
      <c r="C164" s="315"/>
      <c r="D164" s="125">
        <f>D165+D166</f>
        <v>1524.49</v>
      </c>
      <c r="E164" s="109">
        <f>D164/$D$57</f>
        <v>0.0021758981326446764</v>
      </c>
      <c r="F164" s="285"/>
      <c r="G164" s="243"/>
      <c r="H164" s="62"/>
      <c r="I164" s="88"/>
      <c r="J164" s="88"/>
      <c r="K164" s="249" t="s">
        <v>92</v>
      </c>
      <c r="L164" s="21" t="s">
        <v>92</v>
      </c>
      <c r="N164" s="21" t="s">
        <v>92</v>
      </c>
    </row>
    <row r="165" spans="2:14" s="10" customFormat="1" ht="15" customHeight="1" hidden="1" outlineLevel="3">
      <c r="B165" s="314" t="s">
        <v>372</v>
      </c>
      <c r="C165" s="315"/>
      <c r="D165" s="125">
        <f>D266</f>
        <v>400</v>
      </c>
      <c r="E165" s="62" t="s">
        <v>13</v>
      </c>
      <c r="F165" s="285" t="s">
        <v>381</v>
      </c>
      <c r="G165" s="243"/>
      <c r="H165" s="62"/>
      <c r="I165" s="88"/>
      <c r="J165" s="88"/>
      <c r="K165" s="249" t="s">
        <v>92</v>
      </c>
      <c r="L165" s="21" t="s">
        <v>92</v>
      </c>
      <c r="N165" s="21" t="s">
        <v>92</v>
      </c>
    </row>
    <row r="166" spans="2:14" s="10" customFormat="1" ht="15" customHeight="1" hidden="1" outlineLevel="3">
      <c r="B166" s="314" t="s">
        <v>373</v>
      </c>
      <c r="C166" s="315"/>
      <c r="D166" s="125">
        <f>D382</f>
        <v>1124.49</v>
      </c>
      <c r="E166" s="62" t="s">
        <v>57</v>
      </c>
      <c r="F166" s="285" t="s">
        <v>381</v>
      </c>
      <c r="G166" s="243"/>
      <c r="H166" s="62"/>
      <c r="I166" s="88"/>
      <c r="J166" s="88"/>
      <c r="K166" s="249" t="s">
        <v>92</v>
      </c>
      <c r="L166" s="21" t="s">
        <v>92</v>
      </c>
      <c r="N166" s="21" t="s">
        <v>92</v>
      </c>
    </row>
    <row r="167" spans="2:14" s="10" customFormat="1" ht="15" customHeight="1" hidden="1" outlineLevel="3">
      <c r="B167" s="314" t="s">
        <v>337</v>
      </c>
      <c r="C167" s="315"/>
      <c r="D167" s="125">
        <f>D289</f>
        <v>3562.65</v>
      </c>
      <c r="E167" s="109">
        <f>D167/$D$57</f>
        <v>0.0050849552848930175</v>
      </c>
      <c r="F167" s="285"/>
      <c r="G167" s="243"/>
      <c r="H167" s="62"/>
      <c r="I167" s="88"/>
      <c r="J167" s="88"/>
      <c r="K167" s="249" t="s">
        <v>92</v>
      </c>
      <c r="L167" s="21" t="s">
        <v>92</v>
      </c>
      <c r="N167" s="21" t="s">
        <v>92</v>
      </c>
    </row>
    <row r="168" spans="2:14" ht="15" customHeight="1" outlineLevel="2" collapsed="1">
      <c r="B168" s="314" t="s">
        <v>287</v>
      </c>
      <c r="C168" s="315"/>
      <c r="D168" s="124">
        <f>D169+D170+D171+D172+D173</f>
        <v>7964.259999999999</v>
      </c>
      <c r="E168" s="109">
        <f aca="true" t="shared" si="1" ref="E168:E174">D168/$D$57</f>
        <v>0.011367354631317154</v>
      </c>
      <c r="F168" s="285"/>
      <c r="G168" s="245"/>
      <c r="H168" s="108"/>
      <c r="I168" s="88"/>
      <c r="J168" s="88"/>
      <c r="K168" s="249" t="s">
        <v>92</v>
      </c>
      <c r="L168" s="21" t="s">
        <v>92</v>
      </c>
      <c r="N168" s="21" t="s">
        <v>92</v>
      </c>
    </row>
    <row r="169" spans="2:14" s="8" customFormat="1" ht="15" customHeight="1" hidden="1" outlineLevel="3">
      <c r="B169" s="314" t="s">
        <v>338</v>
      </c>
      <c r="C169" s="315"/>
      <c r="D169" s="125">
        <f>D326</f>
        <v>4342.24</v>
      </c>
      <c r="E169" s="116">
        <f t="shared" si="1"/>
        <v>0.006197660796394217</v>
      </c>
      <c r="F169" s="285" t="s">
        <v>381</v>
      </c>
      <c r="G169" s="243"/>
      <c r="H169" s="62"/>
      <c r="I169" s="88"/>
      <c r="J169" s="88"/>
      <c r="K169" s="249" t="s">
        <v>92</v>
      </c>
      <c r="L169" s="21" t="s">
        <v>92</v>
      </c>
      <c r="N169" s="21" t="s">
        <v>92</v>
      </c>
    </row>
    <row r="170" spans="2:14" s="10" customFormat="1" ht="15" customHeight="1" hidden="1" outlineLevel="3">
      <c r="B170" s="314" t="s">
        <v>339</v>
      </c>
      <c r="C170" s="315"/>
      <c r="D170" s="125">
        <f>D333</f>
        <v>3004.22</v>
      </c>
      <c r="E170" s="109">
        <f t="shared" si="1"/>
        <v>0.00428791050649974</v>
      </c>
      <c r="F170" s="285" t="s">
        <v>381</v>
      </c>
      <c r="G170" s="243"/>
      <c r="H170" s="62"/>
      <c r="I170" s="88"/>
      <c r="J170" s="88"/>
      <c r="K170" s="249" t="s">
        <v>92</v>
      </c>
      <c r="L170" s="21" t="s">
        <v>92</v>
      </c>
      <c r="N170" s="21" t="s">
        <v>92</v>
      </c>
    </row>
    <row r="171" spans="2:14" s="10" customFormat="1" ht="15" customHeight="1" hidden="1" outlineLevel="3">
      <c r="B171" s="314" t="s">
        <v>340</v>
      </c>
      <c r="C171" s="315"/>
      <c r="D171" s="125">
        <f>D340</f>
        <v>36</v>
      </c>
      <c r="E171" s="109">
        <f t="shared" si="1"/>
        <v>5.138264782006333E-05</v>
      </c>
      <c r="F171" s="285" t="s">
        <v>381</v>
      </c>
      <c r="G171" s="243"/>
      <c r="H171" s="62"/>
      <c r="I171" s="88"/>
      <c r="J171" s="88"/>
      <c r="K171" s="249" t="s">
        <v>92</v>
      </c>
      <c r="L171" s="21" t="s">
        <v>92</v>
      </c>
      <c r="N171" s="21" t="s">
        <v>92</v>
      </c>
    </row>
    <row r="172" spans="2:14" s="10" customFormat="1" ht="15" customHeight="1" hidden="1" outlineLevel="3">
      <c r="B172" s="314" t="s">
        <v>341</v>
      </c>
      <c r="C172" s="315"/>
      <c r="D172" s="125">
        <f>D349</f>
        <v>581.8</v>
      </c>
      <c r="E172" s="109">
        <f t="shared" si="1"/>
        <v>0.0008304006806031346</v>
      </c>
      <c r="F172" s="285" t="s">
        <v>381</v>
      </c>
      <c r="G172" s="243"/>
      <c r="H172" s="62"/>
      <c r="I172" s="88"/>
      <c r="J172" s="88"/>
      <c r="K172" s="249" t="s">
        <v>92</v>
      </c>
      <c r="L172" s="21" t="s">
        <v>92</v>
      </c>
      <c r="N172" s="21" t="s">
        <v>92</v>
      </c>
    </row>
    <row r="173" spans="2:14" s="12" customFormat="1" ht="15" customHeight="1" hidden="1" outlineLevel="3">
      <c r="B173" s="314" t="s">
        <v>342</v>
      </c>
      <c r="C173" s="315"/>
      <c r="D173" s="125">
        <f>D353</f>
        <v>0</v>
      </c>
      <c r="E173" s="108">
        <f t="shared" si="1"/>
        <v>0</v>
      </c>
      <c r="F173" s="285" t="s">
        <v>381</v>
      </c>
      <c r="G173" s="243"/>
      <c r="H173" s="62"/>
      <c r="I173" s="88"/>
      <c r="J173" s="88"/>
      <c r="K173" s="249" t="s">
        <v>92</v>
      </c>
      <c r="L173" s="21" t="s">
        <v>92</v>
      </c>
      <c r="N173" s="21" t="s">
        <v>92</v>
      </c>
    </row>
    <row r="174" spans="2:14" s="12" customFormat="1" ht="15" customHeight="1" outlineLevel="2" collapsed="1">
      <c r="B174" s="314" t="s">
        <v>288</v>
      </c>
      <c r="C174" s="315"/>
      <c r="D174" s="124">
        <f>D175+D176</f>
        <v>73500</v>
      </c>
      <c r="E174" s="109">
        <f t="shared" si="1"/>
        <v>0.10490623929929598</v>
      </c>
      <c r="F174" s="285"/>
      <c r="G174" s="243"/>
      <c r="H174" s="62"/>
      <c r="I174" s="88"/>
      <c r="J174" s="88"/>
      <c r="K174" s="249" t="s">
        <v>92</v>
      </c>
      <c r="L174" s="21" t="s">
        <v>92</v>
      </c>
      <c r="N174" s="21" t="s">
        <v>92</v>
      </c>
    </row>
    <row r="175" spans="2:14" s="175" customFormat="1" ht="15" customHeight="1" hidden="1" outlineLevel="4">
      <c r="B175" s="177" t="s">
        <v>437</v>
      </c>
      <c r="C175" s="178"/>
      <c r="D175" s="172">
        <v>72500</v>
      </c>
      <c r="E175" s="176">
        <v>42335</v>
      </c>
      <c r="F175" s="173"/>
      <c r="G175" s="230" t="s">
        <v>528</v>
      </c>
      <c r="H175" s="176">
        <v>42335</v>
      </c>
      <c r="I175" s="173" t="s">
        <v>69</v>
      </c>
      <c r="J175" s="179" t="s">
        <v>651</v>
      </c>
      <c r="K175" s="249" t="s">
        <v>92</v>
      </c>
      <c r="L175" s="21"/>
      <c r="N175" s="174"/>
    </row>
    <row r="176" spans="2:14" s="175" customFormat="1" ht="15" customHeight="1" hidden="1" outlineLevel="4">
      <c r="B176" s="177" t="s">
        <v>438</v>
      </c>
      <c r="C176" s="178"/>
      <c r="D176" s="172">
        <v>1000</v>
      </c>
      <c r="E176" s="176">
        <v>42335</v>
      </c>
      <c r="F176" s="173"/>
      <c r="G176" s="230" t="s">
        <v>529</v>
      </c>
      <c r="H176" s="176">
        <v>42335</v>
      </c>
      <c r="I176" s="173" t="s">
        <v>69</v>
      </c>
      <c r="J176" s="179" t="s">
        <v>651</v>
      </c>
      <c r="K176" s="249"/>
      <c r="L176" s="21"/>
      <c r="N176" s="174"/>
    </row>
    <row r="177" spans="2:14" s="12" customFormat="1" ht="15" customHeight="1" outlineLevel="2" collapsed="1">
      <c r="B177" s="314" t="s">
        <v>289</v>
      </c>
      <c r="C177" s="315"/>
      <c r="D177" s="124">
        <f>SUM(D178:D192)</f>
        <v>5805.6</v>
      </c>
      <c r="E177" s="109">
        <f>D177/$D$57</f>
        <v>0.008286308338448881</v>
      </c>
      <c r="F177" s="285"/>
      <c r="G177" s="243"/>
      <c r="H177" s="62"/>
      <c r="I177" s="88"/>
      <c r="J177" s="88"/>
      <c r="K177" s="249" t="s">
        <v>92</v>
      </c>
      <c r="L177" s="21" t="s">
        <v>92</v>
      </c>
      <c r="N177" s="21" t="s">
        <v>92</v>
      </c>
    </row>
    <row r="178" spans="2:14" s="175" customFormat="1" ht="15" customHeight="1" hidden="1" outlineLevel="4">
      <c r="B178" s="177" t="s">
        <v>578</v>
      </c>
      <c r="C178" s="178"/>
      <c r="D178" s="172">
        <v>333</v>
      </c>
      <c r="E178" s="176">
        <v>42322</v>
      </c>
      <c r="F178" s="173"/>
      <c r="G178" s="230">
        <v>85207</v>
      </c>
      <c r="H178" s="176">
        <v>42338</v>
      </c>
      <c r="I178" s="173" t="s">
        <v>71</v>
      </c>
      <c r="J178" s="179" t="s">
        <v>577</v>
      </c>
      <c r="K178" s="249" t="s">
        <v>248</v>
      </c>
      <c r="L178" s="21"/>
      <c r="N178" s="174"/>
    </row>
    <row r="179" spans="2:14" s="175" customFormat="1" ht="15" customHeight="1" hidden="1" outlineLevel="4">
      <c r="B179" s="177" t="s">
        <v>586</v>
      </c>
      <c r="C179" s="178"/>
      <c r="D179" s="172">
        <v>40</v>
      </c>
      <c r="E179" s="176">
        <v>42322</v>
      </c>
      <c r="F179" s="173"/>
      <c r="G179" s="230">
        <v>23</v>
      </c>
      <c r="H179" s="176">
        <v>42338</v>
      </c>
      <c r="I179" s="173" t="s">
        <v>71</v>
      </c>
      <c r="J179" s="179" t="s">
        <v>577</v>
      </c>
      <c r="K179" s="249" t="s">
        <v>597</v>
      </c>
      <c r="L179" s="21"/>
      <c r="N179" s="174"/>
    </row>
    <row r="180" spans="2:14" s="175" customFormat="1" ht="15" customHeight="1" hidden="1" outlineLevel="4">
      <c r="B180" s="177" t="s">
        <v>579</v>
      </c>
      <c r="C180" s="178"/>
      <c r="D180" s="172">
        <v>1740</v>
      </c>
      <c r="E180" s="176">
        <v>42322</v>
      </c>
      <c r="F180" s="173"/>
      <c r="G180" s="230">
        <v>85207</v>
      </c>
      <c r="H180" s="176">
        <v>42338</v>
      </c>
      <c r="I180" s="173" t="s">
        <v>71</v>
      </c>
      <c r="J180" s="179" t="s">
        <v>577</v>
      </c>
      <c r="K180" s="249" t="s">
        <v>248</v>
      </c>
      <c r="L180" s="21"/>
      <c r="N180" s="174"/>
    </row>
    <row r="181" spans="2:14" s="175" customFormat="1" ht="15" customHeight="1" hidden="1" outlineLevel="4">
      <c r="B181" s="177" t="s">
        <v>590</v>
      </c>
      <c r="C181" s="178"/>
      <c r="D181" s="172">
        <v>1020.6</v>
      </c>
      <c r="E181" s="176">
        <v>42322</v>
      </c>
      <c r="F181" s="173"/>
      <c r="G181" s="230" t="s">
        <v>592</v>
      </c>
      <c r="H181" s="176">
        <v>42338</v>
      </c>
      <c r="I181" s="173" t="s">
        <v>71</v>
      </c>
      <c r="J181" s="179" t="s">
        <v>577</v>
      </c>
      <c r="K181" s="249" t="s">
        <v>598</v>
      </c>
      <c r="L181" s="21"/>
      <c r="N181" s="174"/>
    </row>
    <row r="182" spans="2:14" s="175" customFormat="1" ht="15" customHeight="1" hidden="1" outlineLevel="4">
      <c r="B182" s="177" t="s">
        <v>587</v>
      </c>
      <c r="C182" s="178"/>
      <c r="D182" s="172">
        <v>81</v>
      </c>
      <c r="E182" s="176">
        <v>42322</v>
      </c>
      <c r="F182" s="173"/>
      <c r="G182" s="230">
        <v>23</v>
      </c>
      <c r="H182" s="176">
        <v>42338</v>
      </c>
      <c r="I182" s="173" t="s">
        <v>71</v>
      </c>
      <c r="J182" s="179" t="s">
        <v>577</v>
      </c>
      <c r="K182" s="249" t="s">
        <v>597</v>
      </c>
      <c r="L182" s="21"/>
      <c r="N182" s="174"/>
    </row>
    <row r="183" spans="2:14" s="175" customFormat="1" ht="15" customHeight="1" hidden="1" outlineLevel="4">
      <c r="B183" s="177" t="s">
        <v>580</v>
      </c>
      <c r="C183" s="178"/>
      <c r="D183" s="172">
        <v>129</v>
      </c>
      <c r="E183" s="176">
        <v>42322</v>
      </c>
      <c r="F183" s="173"/>
      <c r="G183" s="230">
        <v>85207</v>
      </c>
      <c r="H183" s="176">
        <v>42338</v>
      </c>
      <c r="I183" s="173" t="s">
        <v>71</v>
      </c>
      <c r="J183" s="179" t="s">
        <v>577</v>
      </c>
      <c r="K183" s="249" t="s">
        <v>248</v>
      </c>
      <c r="L183" s="21"/>
      <c r="N183" s="174"/>
    </row>
    <row r="184" spans="2:14" s="175" customFormat="1" ht="15" customHeight="1" hidden="1" outlineLevel="4">
      <c r="B184" s="177" t="s">
        <v>588</v>
      </c>
      <c r="C184" s="178"/>
      <c r="D184" s="172">
        <v>25</v>
      </c>
      <c r="E184" s="176">
        <v>42322</v>
      </c>
      <c r="F184" s="173"/>
      <c r="G184" s="230">
        <v>23</v>
      </c>
      <c r="H184" s="176">
        <v>42338</v>
      </c>
      <c r="I184" s="173" t="s">
        <v>71</v>
      </c>
      <c r="J184" s="179" t="s">
        <v>577</v>
      </c>
      <c r="K184" s="249" t="s">
        <v>597</v>
      </c>
      <c r="L184" s="21"/>
      <c r="N184" s="174"/>
    </row>
    <row r="185" spans="2:14" s="175" customFormat="1" ht="15" customHeight="1" hidden="1" outlineLevel="4">
      <c r="B185" s="177" t="s">
        <v>589</v>
      </c>
      <c r="C185" s="178"/>
      <c r="D185" s="172">
        <v>40</v>
      </c>
      <c r="E185" s="176">
        <v>42322</v>
      </c>
      <c r="F185" s="173"/>
      <c r="G185" s="230">
        <v>23</v>
      </c>
      <c r="H185" s="176">
        <v>42338</v>
      </c>
      <c r="I185" s="173" t="s">
        <v>71</v>
      </c>
      <c r="J185" s="179" t="s">
        <v>577</v>
      </c>
      <c r="K185" s="249" t="s">
        <v>597</v>
      </c>
      <c r="L185" s="21"/>
      <c r="N185" s="174"/>
    </row>
    <row r="186" spans="2:14" s="175" customFormat="1" ht="15" customHeight="1" hidden="1" outlineLevel="4">
      <c r="B186" s="177" t="s">
        <v>581</v>
      </c>
      <c r="C186" s="178"/>
      <c r="D186" s="172">
        <v>255</v>
      </c>
      <c r="E186" s="176">
        <v>42322</v>
      </c>
      <c r="F186" s="173"/>
      <c r="G186" s="230">
        <v>85207</v>
      </c>
      <c r="H186" s="176">
        <v>42338</v>
      </c>
      <c r="I186" s="173" t="s">
        <v>71</v>
      </c>
      <c r="J186" s="179" t="s">
        <v>577</v>
      </c>
      <c r="K186" s="249" t="s">
        <v>248</v>
      </c>
      <c r="L186" s="21"/>
      <c r="N186" s="174"/>
    </row>
    <row r="187" spans="2:14" s="175" customFormat="1" ht="15" customHeight="1" hidden="1" outlineLevel="4">
      <c r="B187" s="177" t="s">
        <v>582</v>
      </c>
      <c r="C187" s="178"/>
      <c r="D187" s="172">
        <v>105</v>
      </c>
      <c r="E187" s="176">
        <v>42322</v>
      </c>
      <c r="F187" s="173"/>
      <c r="G187" s="230">
        <v>85207</v>
      </c>
      <c r="H187" s="176">
        <v>42338</v>
      </c>
      <c r="I187" s="173" t="s">
        <v>71</v>
      </c>
      <c r="J187" s="179" t="s">
        <v>577</v>
      </c>
      <c r="K187" s="249" t="s">
        <v>248</v>
      </c>
      <c r="L187" s="21"/>
      <c r="N187" s="174"/>
    </row>
    <row r="188" spans="2:14" s="175" customFormat="1" ht="15" customHeight="1" hidden="1" outlineLevel="4">
      <c r="B188" s="177" t="s">
        <v>591</v>
      </c>
      <c r="C188" s="178"/>
      <c r="D188" s="172">
        <v>761</v>
      </c>
      <c r="E188" s="176">
        <v>42322</v>
      </c>
      <c r="F188" s="173"/>
      <c r="G188" s="230" t="s">
        <v>593</v>
      </c>
      <c r="H188" s="176">
        <v>42338</v>
      </c>
      <c r="I188" s="173" t="s">
        <v>71</v>
      </c>
      <c r="J188" s="179" t="s">
        <v>577</v>
      </c>
      <c r="K188" s="249" t="s">
        <v>599</v>
      </c>
      <c r="L188" s="21"/>
      <c r="N188" s="174"/>
    </row>
    <row r="189" spans="2:14" s="175" customFormat="1" ht="15" customHeight="1" hidden="1" outlineLevel="4">
      <c r="B189" s="177" t="s">
        <v>608</v>
      </c>
      <c r="C189" s="178"/>
      <c r="D189" s="172">
        <v>48</v>
      </c>
      <c r="E189" s="176">
        <v>42331</v>
      </c>
      <c r="F189" s="173"/>
      <c r="G189" s="230" t="s">
        <v>603</v>
      </c>
      <c r="H189" s="176">
        <v>42338</v>
      </c>
      <c r="I189" s="173" t="s">
        <v>71</v>
      </c>
      <c r="J189" s="179" t="s">
        <v>600</v>
      </c>
      <c r="K189" s="249" t="s">
        <v>612</v>
      </c>
      <c r="L189" s="21"/>
      <c r="N189" s="174"/>
    </row>
    <row r="190" spans="2:14" s="175" customFormat="1" ht="15" customHeight="1" hidden="1" outlineLevel="4">
      <c r="B190" s="177" t="s">
        <v>607</v>
      </c>
      <c r="C190" s="178"/>
      <c r="D190" s="172">
        <v>66</v>
      </c>
      <c r="E190" s="176">
        <v>42320</v>
      </c>
      <c r="F190" s="173"/>
      <c r="G190" s="230" t="s">
        <v>602</v>
      </c>
      <c r="H190" s="176">
        <v>42338</v>
      </c>
      <c r="I190" s="173" t="s">
        <v>71</v>
      </c>
      <c r="J190" s="179" t="s">
        <v>600</v>
      </c>
      <c r="K190" s="249" t="s">
        <v>614</v>
      </c>
      <c r="L190" s="21"/>
      <c r="N190" s="174"/>
    </row>
    <row r="191" spans="2:14" s="175" customFormat="1" ht="15" customHeight="1" hidden="1" outlineLevel="4">
      <c r="B191" s="177" t="s">
        <v>652</v>
      </c>
      <c r="C191" s="178"/>
      <c r="D191" s="172">
        <v>876</v>
      </c>
      <c r="E191" s="176">
        <v>42319</v>
      </c>
      <c r="F191" s="173"/>
      <c r="G191" s="230" t="s">
        <v>619</v>
      </c>
      <c r="H191" s="176">
        <v>42338</v>
      </c>
      <c r="I191" s="173" t="s">
        <v>71</v>
      </c>
      <c r="J191" s="179" t="s">
        <v>639</v>
      </c>
      <c r="K191" s="249" t="s">
        <v>612</v>
      </c>
      <c r="L191" s="21"/>
      <c r="N191" s="174"/>
    </row>
    <row r="192" spans="2:14" s="175" customFormat="1" ht="15" customHeight="1" hidden="1" outlineLevel="4">
      <c r="B192" s="177" t="s">
        <v>631</v>
      </c>
      <c r="C192" s="178"/>
      <c r="D192" s="172">
        <v>286</v>
      </c>
      <c r="E192" s="176">
        <v>42319</v>
      </c>
      <c r="F192" s="173"/>
      <c r="G192" s="230" t="s">
        <v>620</v>
      </c>
      <c r="H192" s="176">
        <v>42338</v>
      </c>
      <c r="I192" s="173" t="s">
        <v>71</v>
      </c>
      <c r="J192" s="179" t="s">
        <v>639</v>
      </c>
      <c r="K192" s="249" t="s">
        <v>612</v>
      </c>
      <c r="L192" s="21"/>
      <c r="N192" s="174"/>
    </row>
    <row r="193" spans="2:14" s="10" customFormat="1" ht="15" customHeight="1" outlineLevel="2">
      <c r="B193" s="314" t="s">
        <v>290</v>
      </c>
      <c r="C193" s="315"/>
      <c r="D193" s="125"/>
      <c r="E193" s="62"/>
      <c r="F193" s="285"/>
      <c r="G193" s="243"/>
      <c r="H193" s="62"/>
      <c r="I193" s="88"/>
      <c r="J193" s="88"/>
      <c r="K193" s="249" t="s">
        <v>92</v>
      </c>
      <c r="L193" s="21" t="s">
        <v>92</v>
      </c>
      <c r="N193" s="21" t="s">
        <v>92</v>
      </c>
    </row>
    <row r="194" spans="2:14" ht="15" customHeight="1" outlineLevel="2">
      <c r="B194" s="314" t="s">
        <v>291</v>
      </c>
      <c r="C194" s="315"/>
      <c r="D194" s="125"/>
      <c r="E194" s="62"/>
      <c r="F194" s="285"/>
      <c r="G194" s="243"/>
      <c r="H194" s="62"/>
      <c r="I194" s="88"/>
      <c r="J194" s="88"/>
      <c r="K194" s="249" t="s">
        <v>92</v>
      </c>
      <c r="L194" s="21" t="s">
        <v>92</v>
      </c>
      <c r="N194" s="21" t="s">
        <v>92</v>
      </c>
    </row>
    <row r="195" spans="2:14" s="13" customFormat="1" ht="24.75" customHeight="1" outlineLevel="1">
      <c r="B195" s="338" t="s">
        <v>403</v>
      </c>
      <c r="C195" s="339"/>
      <c r="D195" s="130">
        <f>D196+D197+D198+D199+D200+D201+D204</f>
        <v>0</v>
      </c>
      <c r="E195" s="180">
        <f>D195/D57</f>
        <v>0</v>
      </c>
      <c r="F195" s="285"/>
      <c r="G195" s="245"/>
      <c r="H195" s="109"/>
      <c r="I195" s="88"/>
      <c r="J195" s="88"/>
      <c r="K195" s="249" t="s">
        <v>92</v>
      </c>
      <c r="L195" s="21" t="s">
        <v>92</v>
      </c>
      <c r="N195" s="21" t="s">
        <v>92</v>
      </c>
    </row>
    <row r="196" spans="2:14" s="12" customFormat="1" ht="15" customHeight="1" outlineLevel="2">
      <c r="B196" s="314" t="s">
        <v>292</v>
      </c>
      <c r="C196" s="315"/>
      <c r="D196" s="125"/>
      <c r="E196" s="62"/>
      <c r="F196" s="285"/>
      <c r="G196" s="243"/>
      <c r="H196" s="62"/>
      <c r="I196" s="88"/>
      <c r="J196" s="88"/>
      <c r="K196" s="249" t="s">
        <v>92</v>
      </c>
      <c r="L196" s="21" t="s">
        <v>92</v>
      </c>
      <c r="N196" s="21" t="s">
        <v>92</v>
      </c>
    </row>
    <row r="197" spans="2:14" s="12" customFormat="1" ht="15" customHeight="1" outlineLevel="2">
      <c r="B197" s="314" t="s">
        <v>293</v>
      </c>
      <c r="C197" s="315"/>
      <c r="D197" s="125"/>
      <c r="E197" s="62"/>
      <c r="F197" s="285"/>
      <c r="G197" s="243"/>
      <c r="H197" s="62"/>
      <c r="I197" s="88"/>
      <c r="J197" s="88"/>
      <c r="K197" s="249" t="s">
        <v>92</v>
      </c>
      <c r="L197" s="21" t="s">
        <v>92</v>
      </c>
      <c r="N197" s="21" t="s">
        <v>92</v>
      </c>
    </row>
    <row r="198" spans="2:14" s="12" customFormat="1" ht="15" customHeight="1" outlineLevel="2">
      <c r="B198" s="314" t="s">
        <v>294</v>
      </c>
      <c r="C198" s="315"/>
      <c r="D198" s="125"/>
      <c r="E198" s="62"/>
      <c r="F198" s="285"/>
      <c r="G198" s="243"/>
      <c r="H198" s="62"/>
      <c r="I198" s="88"/>
      <c r="J198" s="88"/>
      <c r="K198" s="249" t="s">
        <v>92</v>
      </c>
      <c r="L198" s="21" t="s">
        <v>92</v>
      </c>
      <c r="N198" s="21" t="s">
        <v>92</v>
      </c>
    </row>
    <row r="199" spans="2:14" s="12" customFormat="1" ht="15" customHeight="1" outlineLevel="2">
      <c r="B199" s="314" t="s">
        <v>295</v>
      </c>
      <c r="C199" s="315"/>
      <c r="D199" s="125"/>
      <c r="E199" s="62"/>
      <c r="F199" s="285"/>
      <c r="G199" s="243"/>
      <c r="H199" s="62"/>
      <c r="I199" s="88"/>
      <c r="J199" s="88"/>
      <c r="K199" s="249" t="s">
        <v>92</v>
      </c>
      <c r="L199" s="21" t="s">
        <v>92</v>
      </c>
      <c r="N199" s="21" t="s">
        <v>92</v>
      </c>
    </row>
    <row r="200" spans="2:14" ht="15" customHeight="1" outlineLevel="2">
      <c r="B200" s="314" t="s">
        <v>296</v>
      </c>
      <c r="C200" s="315"/>
      <c r="D200" s="125"/>
      <c r="E200" s="62"/>
      <c r="F200" s="285"/>
      <c r="G200" s="243"/>
      <c r="H200" s="62"/>
      <c r="I200" s="88"/>
      <c r="J200" s="88"/>
      <c r="K200" s="249" t="s">
        <v>92</v>
      </c>
      <c r="L200" s="21" t="s">
        <v>92</v>
      </c>
      <c r="N200" s="21" t="s">
        <v>92</v>
      </c>
    </row>
    <row r="201" spans="2:14" ht="15" customHeight="1" outlineLevel="2" collapsed="1">
      <c r="B201" s="314" t="s">
        <v>297</v>
      </c>
      <c r="C201" s="315"/>
      <c r="D201" s="125">
        <f>D202+D203</f>
        <v>0</v>
      </c>
      <c r="E201" s="62"/>
      <c r="F201" s="285"/>
      <c r="G201" s="243"/>
      <c r="H201" s="62"/>
      <c r="I201" s="88"/>
      <c r="J201" s="88"/>
      <c r="K201" s="249" t="s">
        <v>92</v>
      </c>
      <c r="L201" s="21" t="s">
        <v>92</v>
      </c>
      <c r="N201" s="21" t="s">
        <v>92</v>
      </c>
    </row>
    <row r="202" spans="2:14" s="10" customFormat="1" ht="15" customHeight="1" hidden="1" outlineLevel="3">
      <c r="B202" s="314" t="s">
        <v>343</v>
      </c>
      <c r="C202" s="315"/>
      <c r="D202" s="125"/>
      <c r="E202" s="62" t="s">
        <v>13</v>
      </c>
      <c r="F202" s="285"/>
      <c r="G202" s="243"/>
      <c r="H202" s="62"/>
      <c r="I202" s="88"/>
      <c r="J202" s="88"/>
      <c r="K202" s="249" t="s">
        <v>92</v>
      </c>
      <c r="L202" s="21" t="s">
        <v>92</v>
      </c>
      <c r="N202" s="21" t="s">
        <v>92</v>
      </c>
    </row>
    <row r="203" spans="2:14" s="10" customFormat="1" ht="15" customHeight="1" hidden="1" outlineLevel="3">
      <c r="B203" s="314" t="s">
        <v>344</v>
      </c>
      <c r="C203" s="315"/>
      <c r="D203" s="125">
        <f>D383</f>
        <v>0</v>
      </c>
      <c r="E203" s="62" t="s">
        <v>57</v>
      </c>
      <c r="F203" s="285" t="s">
        <v>381</v>
      </c>
      <c r="G203" s="243"/>
      <c r="H203" s="62"/>
      <c r="I203" s="88"/>
      <c r="J203" s="88"/>
      <c r="K203" s="249" t="s">
        <v>92</v>
      </c>
      <c r="L203" s="21" t="s">
        <v>92</v>
      </c>
      <c r="N203" s="21" t="s">
        <v>92</v>
      </c>
    </row>
    <row r="204" spans="2:14" ht="15" customHeight="1" outlineLevel="2" collapsed="1">
      <c r="B204" s="314" t="s">
        <v>298</v>
      </c>
      <c r="C204" s="315"/>
      <c r="D204" s="124">
        <f>D354</f>
        <v>0</v>
      </c>
      <c r="E204" s="109">
        <f>D204/$D$57</f>
        <v>0</v>
      </c>
      <c r="F204" s="285" t="s">
        <v>381</v>
      </c>
      <c r="G204" s="245"/>
      <c r="H204" s="109"/>
      <c r="I204" s="88"/>
      <c r="J204" s="88"/>
      <c r="K204" s="249" t="s">
        <v>92</v>
      </c>
      <c r="L204" s="21" t="s">
        <v>92</v>
      </c>
      <c r="N204" s="21" t="s">
        <v>92</v>
      </c>
    </row>
    <row r="205" spans="2:14" s="15" customFormat="1" ht="24.75" customHeight="1" outlineLevel="1">
      <c r="B205" s="336" t="s">
        <v>404</v>
      </c>
      <c r="C205" s="337"/>
      <c r="D205" s="130">
        <f>D206+D211+D212+D213+D230+D232+D234+D243</f>
        <v>47127.59999999999</v>
      </c>
      <c r="E205" s="108">
        <f>D205/D57</f>
        <v>0.0672650242612449</v>
      </c>
      <c r="F205" s="285"/>
      <c r="G205" s="245"/>
      <c r="H205" s="108"/>
      <c r="I205" s="88"/>
      <c r="J205" s="88"/>
      <c r="K205" s="249" t="s">
        <v>92</v>
      </c>
      <c r="L205" s="21" t="s">
        <v>92</v>
      </c>
      <c r="N205" s="21" t="s">
        <v>92</v>
      </c>
    </row>
    <row r="206" spans="2:14" ht="15" customHeight="1" outlineLevel="2" collapsed="1">
      <c r="B206" s="314" t="s">
        <v>299</v>
      </c>
      <c r="C206" s="315"/>
      <c r="D206" s="124">
        <f>D207+D210</f>
        <v>30489.81</v>
      </c>
      <c r="E206" s="108">
        <f>D206/$D$57</f>
        <v>0.04351797692585126</v>
      </c>
      <c r="F206" s="285"/>
      <c r="G206" s="245"/>
      <c r="H206" s="108"/>
      <c r="I206" s="88"/>
      <c r="J206" s="88"/>
      <c r="K206" s="249" t="s">
        <v>92</v>
      </c>
      <c r="L206" s="21" t="s">
        <v>92</v>
      </c>
      <c r="N206" s="21" t="s">
        <v>92</v>
      </c>
    </row>
    <row r="207" spans="2:14" s="10" customFormat="1" ht="15" customHeight="1" hidden="1" outlineLevel="3" collapsed="1">
      <c r="B207" s="314" t="s">
        <v>345</v>
      </c>
      <c r="C207" s="315"/>
      <c r="D207" s="125">
        <f>D208+D209</f>
        <v>8000</v>
      </c>
      <c r="E207" s="62" t="s">
        <v>13</v>
      </c>
      <c r="F207" s="285"/>
      <c r="G207" s="243"/>
      <c r="H207" s="62"/>
      <c r="I207" s="88"/>
      <c r="J207" s="88"/>
      <c r="K207" s="249" t="s">
        <v>92</v>
      </c>
      <c r="L207" s="21" t="s">
        <v>92</v>
      </c>
      <c r="N207" s="21" t="s">
        <v>92</v>
      </c>
    </row>
    <row r="208" spans="2:14" s="175" customFormat="1" ht="15" customHeight="1" hidden="1" outlineLevel="4">
      <c r="B208" s="177" t="s">
        <v>185</v>
      </c>
      <c r="C208" s="178" t="s">
        <v>5</v>
      </c>
      <c r="D208" s="172">
        <v>4000</v>
      </c>
      <c r="E208" s="176">
        <v>42328</v>
      </c>
      <c r="F208" s="173"/>
      <c r="G208" s="230" t="s">
        <v>492</v>
      </c>
      <c r="H208" s="176">
        <v>42328</v>
      </c>
      <c r="I208" s="173" t="s">
        <v>69</v>
      </c>
      <c r="J208" s="179" t="s">
        <v>186</v>
      </c>
      <c r="K208" s="249"/>
      <c r="L208" s="21" t="s">
        <v>92</v>
      </c>
      <c r="N208" s="174"/>
    </row>
    <row r="209" spans="2:14" s="175" customFormat="1" ht="15" customHeight="1" hidden="1" outlineLevel="4">
      <c r="B209" s="177" t="s">
        <v>247</v>
      </c>
      <c r="C209" s="178" t="s">
        <v>5</v>
      </c>
      <c r="D209" s="172">
        <v>4000</v>
      </c>
      <c r="E209" s="176">
        <v>42328</v>
      </c>
      <c r="F209" s="173"/>
      <c r="G209" s="230" t="s">
        <v>503</v>
      </c>
      <c r="H209" s="176">
        <v>42328</v>
      </c>
      <c r="I209" s="173" t="s">
        <v>69</v>
      </c>
      <c r="J209" s="179" t="s">
        <v>186</v>
      </c>
      <c r="K209" s="249" t="s">
        <v>92</v>
      </c>
      <c r="L209" s="21" t="s">
        <v>92</v>
      </c>
      <c r="N209" s="174"/>
    </row>
    <row r="210" spans="2:14" s="10" customFormat="1" ht="15" customHeight="1" hidden="1" outlineLevel="3">
      <c r="B210" s="314" t="s">
        <v>346</v>
      </c>
      <c r="C210" s="315"/>
      <c r="D210" s="125">
        <f>D384</f>
        <v>22489.81</v>
      </c>
      <c r="E210" s="62" t="s">
        <v>57</v>
      </c>
      <c r="F210" s="285" t="s">
        <v>381</v>
      </c>
      <c r="G210" s="243"/>
      <c r="H210" s="62"/>
      <c r="I210" s="88"/>
      <c r="J210" s="88"/>
      <c r="K210" s="249" t="s">
        <v>92</v>
      </c>
      <c r="L210" s="21" t="s">
        <v>92</v>
      </c>
      <c r="N210" s="21" t="s">
        <v>92</v>
      </c>
    </row>
    <row r="211" spans="2:14" ht="15" customHeight="1" outlineLevel="2" collapsed="1">
      <c r="B211" s="314" t="s">
        <v>300</v>
      </c>
      <c r="C211" s="315"/>
      <c r="D211" s="125"/>
      <c r="E211" s="62"/>
      <c r="F211" s="285"/>
      <c r="G211" s="243"/>
      <c r="H211" s="62"/>
      <c r="I211" s="88"/>
      <c r="J211" s="88"/>
      <c r="K211" s="249" t="s">
        <v>92</v>
      </c>
      <c r="L211" s="21" t="s">
        <v>92</v>
      </c>
      <c r="N211" s="21" t="s">
        <v>92</v>
      </c>
    </row>
    <row r="212" spans="2:14" ht="15" customHeight="1" outlineLevel="2">
      <c r="B212" s="314" t="s">
        <v>301</v>
      </c>
      <c r="C212" s="315"/>
      <c r="D212" s="125"/>
      <c r="E212" s="62"/>
      <c r="F212" s="285"/>
      <c r="G212" s="243"/>
      <c r="H212" s="62"/>
      <c r="I212" s="88"/>
      <c r="J212" s="88"/>
      <c r="K212" s="249" t="s">
        <v>92</v>
      </c>
      <c r="L212" s="21" t="s">
        <v>92</v>
      </c>
      <c r="N212" s="21" t="s">
        <v>92</v>
      </c>
    </row>
    <row r="213" spans="2:14" s="10" customFormat="1" ht="15" customHeight="1" outlineLevel="2" collapsed="1">
      <c r="B213" s="314" t="s">
        <v>302</v>
      </c>
      <c r="C213" s="315"/>
      <c r="D213" s="124">
        <f>SUM(D214:D229)</f>
        <v>7595.5</v>
      </c>
      <c r="E213" s="108">
        <f>D213/$D$57</f>
        <v>0.010841025042146974</v>
      </c>
      <c r="F213" s="285"/>
      <c r="G213" s="245"/>
      <c r="H213" s="108"/>
      <c r="I213" s="88"/>
      <c r="J213" s="88"/>
      <c r="K213" s="249" t="s">
        <v>92</v>
      </c>
      <c r="L213" s="21" t="s">
        <v>92</v>
      </c>
      <c r="N213" s="21" t="s">
        <v>92</v>
      </c>
    </row>
    <row r="214" spans="2:14" s="175" customFormat="1" ht="15" customHeight="1" hidden="1" outlineLevel="4">
      <c r="B214" s="177" t="s">
        <v>440</v>
      </c>
      <c r="C214" s="178" t="s">
        <v>5</v>
      </c>
      <c r="D214" s="172">
        <v>300</v>
      </c>
      <c r="E214" s="176">
        <v>42338</v>
      </c>
      <c r="F214" s="173"/>
      <c r="G214" s="230" t="s">
        <v>533</v>
      </c>
      <c r="H214" s="176">
        <v>42338</v>
      </c>
      <c r="I214" s="173" t="s">
        <v>69</v>
      </c>
      <c r="J214" s="179" t="s">
        <v>7</v>
      </c>
      <c r="K214" s="249" t="s">
        <v>92</v>
      </c>
      <c r="L214" s="21"/>
      <c r="N214" s="174"/>
    </row>
    <row r="215" spans="2:14" s="175" customFormat="1" ht="15" customHeight="1" hidden="1" outlineLevel="4">
      <c r="B215" s="177" t="s">
        <v>439</v>
      </c>
      <c r="C215" s="178" t="s">
        <v>5</v>
      </c>
      <c r="D215" s="172">
        <v>190.79</v>
      </c>
      <c r="E215" s="176">
        <v>42338</v>
      </c>
      <c r="F215" s="173"/>
      <c r="G215" s="230" t="s">
        <v>531</v>
      </c>
      <c r="H215" s="176">
        <v>42338</v>
      </c>
      <c r="I215" s="173" t="s">
        <v>69</v>
      </c>
      <c r="J215" s="179" t="s">
        <v>7</v>
      </c>
      <c r="K215" s="249" t="s">
        <v>92</v>
      </c>
      <c r="L215" s="21"/>
      <c r="N215" s="174"/>
    </row>
    <row r="216" spans="2:14" s="175" customFormat="1" ht="15" customHeight="1" hidden="1" outlineLevel="4">
      <c r="B216" s="177" t="s">
        <v>439</v>
      </c>
      <c r="C216" s="178" t="s">
        <v>5</v>
      </c>
      <c r="D216" s="172">
        <v>459.21</v>
      </c>
      <c r="E216" s="176">
        <v>42338</v>
      </c>
      <c r="F216" s="173"/>
      <c r="G216" s="230" t="s">
        <v>531</v>
      </c>
      <c r="H216" s="176">
        <v>42338</v>
      </c>
      <c r="I216" s="173" t="s">
        <v>69</v>
      </c>
      <c r="J216" s="179" t="s">
        <v>7</v>
      </c>
      <c r="K216" s="249" t="s">
        <v>92</v>
      </c>
      <c r="L216" s="21"/>
      <c r="N216" s="174"/>
    </row>
    <row r="217" spans="2:14" s="175" customFormat="1" ht="15" customHeight="1" hidden="1" outlineLevel="4">
      <c r="B217" s="177" t="s">
        <v>436</v>
      </c>
      <c r="C217" s="178" t="s">
        <v>5</v>
      </c>
      <c r="D217" s="172">
        <v>40</v>
      </c>
      <c r="E217" s="176">
        <v>42335</v>
      </c>
      <c r="F217" s="173"/>
      <c r="G217" s="230" t="s">
        <v>526</v>
      </c>
      <c r="H217" s="176">
        <v>42335</v>
      </c>
      <c r="I217" s="173" t="s">
        <v>69</v>
      </c>
      <c r="J217" s="179" t="s">
        <v>7</v>
      </c>
      <c r="K217" s="249" t="s">
        <v>92</v>
      </c>
      <c r="L217" s="21"/>
      <c r="N217" s="174"/>
    </row>
    <row r="218" spans="2:14" s="175" customFormat="1" ht="15" customHeight="1" hidden="1" outlineLevel="4">
      <c r="B218" s="177" t="s">
        <v>423</v>
      </c>
      <c r="C218" s="178" t="s">
        <v>5</v>
      </c>
      <c r="D218" s="172">
        <v>500</v>
      </c>
      <c r="E218" s="176">
        <v>42327</v>
      </c>
      <c r="F218" s="173"/>
      <c r="G218" s="230" t="s">
        <v>469</v>
      </c>
      <c r="H218" s="176">
        <v>42327</v>
      </c>
      <c r="I218" s="173" t="s">
        <v>69</v>
      </c>
      <c r="J218" s="179" t="s">
        <v>7</v>
      </c>
      <c r="K218" s="249" t="s">
        <v>92</v>
      </c>
      <c r="L218" s="21"/>
      <c r="N218" s="174"/>
    </row>
    <row r="219" spans="2:14" s="175" customFormat="1" ht="15" customHeight="1" hidden="1" outlineLevel="4">
      <c r="B219" s="177" t="s">
        <v>424</v>
      </c>
      <c r="C219" s="178" t="s">
        <v>5</v>
      </c>
      <c r="D219" s="172">
        <v>1800</v>
      </c>
      <c r="E219" s="176">
        <v>42328</v>
      </c>
      <c r="F219" s="173"/>
      <c r="G219" s="230" t="s">
        <v>470</v>
      </c>
      <c r="H219" s="176">
        <v>42328</v>
      </c>
      <c r="I219" s="173" t="s">
        <v>69</v>
      </c>
      <c r="J219" s="179" t="s">
        <v>7</v>
      </c>
      <c r="K219" s="249" t="s">
        <v>92</v>
      </c>
      <c r="L219" s="21"/>
      <c r="N219" s="174"/>
    </row>
    <row r="220" spans="2:14" s="175" customFormat="1" ht="15" customHeight="1" hidden="1" outlineLevel="4">
      <c r="B220" s="177" t="s">
        <v>431</v>
      </c>
      <c r="C220" s="178" t="s">
        <v>5</v>
      </c>
      <c r="D220" s="172">
        <v>2970</v>
      </c>
      <c r="E220" s="176">
        <v>42333</v>
      </c>
      <c r="F220" s="173"/>
      <c r="G220" s="230" t="s">
        <v>518</v>
      </c>
      <c r="H220" s="176">
        <v>42333</v>
      </c>
      <c r="I220" s="173" t="s">
        <v>69</v>
      </c>
      <c r="J220" s="179" t="s">
        <v>7</v>
      </c>
      <c r="K220" s="249" t="s">
        <v>92</v>
      </c>
      <c r="L220" s="21"/>
      <c r="N220" s="174"/>
    </row>
    <row r="221" spans="2:14" s="175" customFormat="1" ht="15" customHeight="1" hidden="1" outlineLevel="4">
      <c r="B221" s="177" t="s">
        <v>442</v>
      </c>
      <c r="C221" s="178" t="s">
        <v>5</v>
      </c>
      <c r="D221" s="172">
        <v>100</v>
      </c>
      <c r="E221" s="176">
        <v>42338</v>
      </c>
      <c r="F221" s="173"/>
      <c r="G221" s="230" t="s">
        <v>539</v>
      </c>
      <c r="H221" s="176">
        <v>42338</v>
      </c>
      <c r="I221" s="173" t="s">
        <v>69</v>
      </c>
      <c r="J221" s="179" t="s">
        <v>7</v>
      </c>
      <c r="K221" s="249" t="s">
        <v>92</v>
      </c>
      <c r="L221" s="21"/>
      <c r="N221" s="174"/>
    </row>
    <row r="222" spans="2:14" s="175" customFormat="1" ht="15" customHeight="1" hidden="1" outlineLevel="4">
      <c r="B222" s="177" t="s">
        <v>435</v>
      </c>
      <c r="C222" s="178" t="s">
        <v>5</v>
      </c>
      <c r="D222" s="172">
        <v>30</v>
      </c>
      <c r="E222" s="176">
        <v>42335</v>
      </c>
      <c r="F222" s="173"/>
      <c r="G222" s="230" t="s">
        <v>525</v>
      </c>
      <c r="H222" s="176">
        <v>42335</v>
      </c>
      <c r="I222" s="173" t="s">
        <v>69</v>
      </c>
      <c r="J222" s="179" t="s">
        <v>7</v>
      </c>
      <c r="K222" s="249" t="s">
        <v>92</v>
      </c>
      <c r="L222" s="21"/>
      <c r="N222" s="174"/>
    </row>
    <row r="223" spans="2:14" s="175" customFormat="1" ht="15" customHeight="1" hidden="1" outlineLevel="4">
      <c r="B223" s="177" t="s">
        <v>425</v>
      </c>
      <c r="C223" s="178" t="s">
        <v>5</v>
      </c>
      <c r="D223" s="172">
        <v>186</v>
      </c>
      <c r="E223" s="176">
        <v>42328</v>
      </c>
      <c r="F223" s="173"/>
      <c r="G223" s="230" t="s">
        <v>471</v>
      </c>
      <c r="H223" s="176">
        <v>42328</v>
      </c>
      <c r="I223" s="173" t="s">
        <v>69</v>
      </c>
      <c r="J223" s="179" t="s">
        <v>7</v>
      </c>
      <c r="K223" s="249" t="s">
        <v>92</v>
      </c>
      <c r="L223" s="21"/>
      <c r="N223" s="174"/>
    </row>
    <row r="224" spans="2:14" s="175" customFormat="1" ht="15" customHeight="1" hidden="1" outlineLevel="4">
      <c r="B224" s="177" t="s">
        <v>427</v>
      </c>
      <c r="C224" s="178" t="s">
        <v>5</v>
      </c>
      <c r="D224" s="172">
        <v>12</v>
      </c>
      <c r="E224" s="176">
        <v>42331</v>
      </c>
      <c r="F224" s="173"/>
      <c r="G224" s="230" t="s">
        <v>510</v>
      </c>
      <c r="H224" s="176">
        <v>42331</v>
      </c>
      <c r="I224" s="173" t="s">
        <v>69</v>
      </c>
      <c r="J224" s="179" t="s">
        <v>7</v>
      </c>
      <c r="K224" s="249" t="s">
        <v>92</v>
      </c>
      <c r="L224" s="21"/>
      <c r="N224" s="174"/>
    </row>
    <row r="225" spans="2:14" s="175" customFormat="1" ht="15" customHeight="1" hidden="1" outlineLevel="4">
      <c r="B225" s="177" t="s">
        <v>429</v>
      </c>
      <c r="C225" s="178" t="s">
        <v>5</v>
      </c>
      <c r="D225" s="172">
        <v>18</v>
      </c>
      <c r="E225" s="176">
        <v>42332</v>
      </c>
      <c r="F225" s="173"/>
      <c r="G225" s="230" t="s">
        <v>514</v>
      </c>
      <c r="H225" s="176">
        <v>42332</v>
      </c>
      <c r="I225" s="173" t="s">
        <v>69</v>
      </c>
      <c r="J225" s="179" t="s">
        <v>7</v>
      </c>
      <c r="K225" s="249" t="s">
        <v>92</v>
      </c>
      <c r="L225" s="21"/>
      <c r="N225" s="174"/>
    </row>
    <row r="226" spans="2:14" s="175" customFormat="1" ht="15" customHeight="1" hidden="1" outlineLevel="4">
      <c r="B226" s="177" t="s">
        <v>432</v>
      </c>
      <c r="C226" s="178" t="s">
        <v>5</v>
      </c>
      <c r="D226" s="172">
        <v>6</v>
      </c>
      <c r="E226" s="176">
        <v>42333</v>
      </c>
      <c r="F226" s="173"/>
      <c r="G226" s="230" t="s">
        <v>519</v>
      </c>
      <c r="H226" s="176">
        <v>42333</v>
      </c>
      <c r="I226" s="173" t="s">
        <v>69</v>
      </c>
      <c r="J226" s="179" t="s">
        <v>7</v>
      </c>
      <c r="K226" s="249" t="s">
        <v>92</v>
      </c>
      <c r="L226" s="21"/>
      <c r="N226" s="174"/>
    </row>
    <row r="227" spans="2:14" s="175" customFormat="1" ht="15" customHeight="1" hidden="1" outlineLevel="4">
      <c r="B227" s="177" t="s">
        <v>433</v>
      </c>
      <c r="C227" s="178" t="s">
        <v>5</v>
      </c>
      <c r="D227" s="172">
        <v>12</v>
      </c>
      <c r="E227" s="176">
        <v>42334</v>
      </c>
      <c r="F227" s="173"/>
      <c r="G227" s="230" t="s">
        <v>520</v>
      </c>
      <c r="H227" s="176">
        <v>42334</v>
      </c>
      <c r="I227" s="173" t="s">
        <v>69</v>
      </c>
      <c r="J227" s="179" t="s">
        <v>7</v>
      </c>
      <c r="K227" s="249" t="s">
        <v>92</v>
      </c>
      <c r="L227" s="21"/>
      <c r="N227" s="174"/>
    </row>
    <row r="228" spans="2:14" s="175" customFormat="1" ht="15" customHeight="1" hidden="1" outlineLevel="4">
      <c r="B228" s="177" t="s">
        <v>443</v>
      </c>
      <c r="C228" s="178" t="s">
        <v>5</v>
      </c>
      <c r="D228" s="172">
        <v>12</v>
      </c>
      <c r="E228" s="176">
        <v>42338</v>
      </c>
      <c r="F228" s="173"/>
      <c r="G228" s="230" t="s">
        <v>540</v>
      </c>
      <c r="H228" s="176">
        <v>42338</v>
      </c>
      <c r="I228" s="173" t="s">
        <v>69</v>
      </c>
      <c r="J228" s="179" t="s">
        <v>7</v>
      </c>
      <c r="K228" s="249" t="s">
        <v>92</v>
      </c>
      <c r="L228" s="21"/>
      <c r="N228" s="174"/>
    </row>
    <row r="229" spans="2:14" s="175" customFormat="1" ht="15" customHeight="1" hidden="1" outlineLevel="4">
      <c r="B229" s="177" t="s">
        <v>645</v>
      </c>
      <c r="C229" s="178"/>
      <c r="D229" s="172">
        <v>959.5</v>
      </c>
      <c r="E229" s="176">
        <v>42320</v>
      </c>
      <c r="F229" s="173"/>
      <c r="G229" s="230">
        <v>3342499710</v>
      </c>
      <c r="H229" s="176">
        <v>42338</v>
      </c>
      <c r="I229" s="173" t="s">
        <v>71</v>
      </c>
      <c r="J229" s="179" t="s">
        <v>639</v>
      </c>
      <c r="K229" s="249" t="s">
        <v>613</v>
      </c>
      <c r="L229" s="21" t="s">
        <v>92</v>
      </c>
      <c r="N229" s="174"/>
    </row>
    <row r="230" spans="2:14" s="8" customFormat="1" ht="15" customHeight="1" outlineLevel="2" collapsed="1">
      <c r="B230" s="314" t="s">
        <v>303</v>
      </c>
      <c r="C230" s="315"/>
      <c r="D230" s="124">
        <f>D231</f>
        <v>490</v>
      </c>
      <c r="E230" s="109">
        <f>D230/$D$57</f>
        <v>0.0006993749286619732</v>
      </c>
      <c r="F230" s="285"/>
      <c r="G230" s="245"/>
      <c r="H230" s="109"/>
      <c r="I230" s="88"/>
      <c r="J230" s="94"/>
      <c r="K230" s="249" t="s">
        <v>92</v>
      </c>
      <c r="L230" s="21" t="s">
        <v>92</v>
      </c>
      <c r="N230" s="21" t="s">
        <v>92</v>
      </c>
    </row>
    <row r="231" spans="2:14" s="175" customFormat="1" ht="15" customHeight="1" hidden="1" outlineLevel="4">
      <c r="B231" s="177" t="s">
        <v>629</v>
      </c>
      <c r="C231" s="178"/>
      <c r="D231" s="172">
        <v>490</v>
      </c>
      <c r="E231" s="176">
        <v>42311</v>
      </c>
      <c r="F231" s="173"/>
      <c r="G231" s="230" t="s">
        <v>618</v>
      </c>
      <c r="H231" s="176">
        <v>42338</v>
      </c>
      <c r="I231" s="173" t="s">
        <v>71</v>
      </c>
      <c r="J231" s="179" t="s">
        <v>639</v>
      </c>
      <c r="K231" s="249" t="s">
        <v>642</v>
      </c>
      <c r="L231" s="21" t="s">
        <v>92</v>
      </c>
      <c r="N231" s="174"/>
    </row>
    <row r="232" spans="2:14" s="12" customFormat="1" ht="15" customHeight="1" outlineLevel="2" collapsed="1">
      <c r="B232" s="314" t="s">
        <v>304</v>
      </c>
      <c r="C232" s="315"/>
      <c r="D232" s="125">
        <f>D233</f>
        <v>2990.77</v>
      </c>
      <c r="E232" s="109">
        <f>D232/$D$57</f>
        <v>0.004268713378355856</v>
      </c>
      <c r="F232" s="285"/>
      <c r="G232" s="243"/>
      <c r="H232" s="62"/>
      <c r="I232" s="88"/>
      <c r="J232" s="94"/>
      <c r="K232" s="249" t="s">
        <v>92</v>
      </c>
      <c r="L232" s="21" t="s">
        <v>92</v>
      </c>
      <c r="N232" s="21" t="s">
        <v>92</v>
      </c>
    </row>
    <row r="233" spans="2:14" s="175" customFormat="1" ht="15" customHeight="1" hidden="1" outlineLevel="4">
      <c r="B233" s="177" t="s">
        <v>422</v>
      </c>
      <c r="C233" s="178" t="s">
        <v>5</v>
      </c>
      <c r="D233" s="172">
        <v>2990.77</v>
      </c>
      <c r="E233" s="176">
        <v>42327</v>
      </c>
      <c r="F233" s="173"/>
      <c r="G233" s="230" t="s">
        <v>467</v>
      </c>
      <c r="H233" s="176">
        <v>42311</v>
      </c>
      <c r="I233" s="173" t="s">
        <v>69</v>
      </c>
      <c r="J233" s="179" t="s">
        <v>202</v>
      </c>
      <c r="K233" s="249" t="s">
        <v>92</v>
      </c>
      <c r="L233" s="21"/>
      <c r="N233" s="174"/>
    </row>
    <row r="234" spans="2:14" ht="15" customHeight="1" outlineLevel="2" collapsed="1">
      <c r="B234" s="314" t="s">
        <v>305</v>
      </c>
      <c r="C234" s="315"/>
      <c r="D234" s="124">
        <f>D235+D238+D239+D240+D241+D242</f>
        <v>5561.52</v>
      </c>
      <c r="E234" s="109">
        <f>D234/$D$57</f>
        <v>0.007937933986228852</v>
      </c>
      <c r="F234" s="285"/>
      <c r="G234" s="245"/>
      <c r="H234" s="108"/>
      <c r="I234" s="88"/>
      <c r="J234" s="94"/>
      <c r="K234" s="249" t="s">
        <v>92</v>
      </c>
      <c r="L234" s="21" t="s">
        <v>92</v>
      </c>
      <c r="N234" s="21" t="s">
        <v>92</v>
      </c>
    </row>
    <row r="235" spans="2:14" ht="15" customHeight="1" hidden="1" outlineLevel="3">
      <c r="B235" s="314" t="s">
        <v>347</v>
      </c>
      <c r="C235" s="315"/>
      <c r="D235" s="125">
        <f>D236+D237</f>
        <v>0</v>
      </c>
      <c r="E235" s="116">
        <f>D235/$D$57</f>
        <v>0</v>
      </c>
      <c r="F235" s="285"/>
      <c r="G235" s="243"/>
      <c r="H235" s="62"/>
      <c r="I235" s="88"/>
      <c r="J235" s="94"/>
      <c r="K235" s="249" t="s">
        <v>92</v>
      </c>
      <c r="L235" s="21" t="s">
        <v>92</v>
      </c>
      <c r="N235" s="21" t="s">
        <v>92</v>
      </c>
    </row>
    <row r="236" spans="2:14" ht="15" customHeight="1" hidden="1" outlineLevel="3">
      <c r="B236" s="314" t="s">
        <v>374</v>
      </c>
      <c r="C236" s="315"/>
      <c r="D236" s="125">
        <f>D308</f>
        <v>0</v>
      </c>
      <c r="E236" s="62" t="s">
        <v>13</v>
      </c>
      <c r="F236" s="285" t="s">
        <v>381</v>
      </c>
      <c r="G236" s="243"/>
      <c r="H236" s="62"/>
      <c r="I236" s="88"/>
      <c r="J236" s="94"/>
      <c r="K236" s="249" t="s">
        <v>92</v>
      </c>
      <c r="L236" s="21" t="s">
        <v>92</v>
      </c>
      <c r="N236" s="21" t="s">
        <v>92</v>
      </c>
    </row>
    <row r="237" spans="2:14" ht="15" customHeight="1" hidden="1" outlineLevel="3">
      <c r="B237" s="314" t="s">
        <v>375</v>
      </c>
      <c r="C237" s="315"/>
      <c r="D237" s="125">
        <f>D385</f>
        <v>0</v>
      </c>
      <c r="E237" s="62" t="s">
        <v>57</v>
      </c>
      <c r="F237" s="285" t="s">
        <v>381</v>
      </c>
      <c r="G237" s="243"/>
      <c r="H237" s="62"/>
      <c r="I237" s="88"/>
      <c r="J237" s="94"/>
      <c r="K237" s="249" t="s">
        <v>92</v>
      </c>
      <c r="L237" s="21" t="s">
        <v>92</v>
      </c>
      <c r="N237" s="21" t="s">
        <v>92</v>
      </c>
    </row>
    <row r="238" spans="2:14" s="10" customFormat="1" ht="15" customHeight="1" hidden="1" outlineLevel="3">
      <c r="B238" s="314" t="s">
        <v>348</v>
      </c>
      <c r="C238" s="315"/>
      <c r="D238" s="125">
        <f>D316</f>
        <v>124.9</v>
      </c>
      <c r="E238" s="116">
        <f>D238/$D$57</f>
        <v>0.0001782692420201642</v>
      </c>
      <c r="F238" s="285"/>
      <c r="G238" s="243"/>
      <c r="H238" s="62"/>
      <c r="I238" s="88"/>
      <c r="J238" s="88"/>
      <c r="K238" s="249" t="s">
        <v>92</v>
      </c>
      <c r="L238" s="21" t="s">
        <v>92</v>
      </c>
      <c r="N238" s="21" t="s">
        <v>92</v>
      </c>
    </row>
    <row r="239" spans="2:14" s="8" customFormat="1" ht="15" customHeight="1" hidden="1" outlineLevel="3">
      <c r="B239" s="314" t="s">
        <v>349</v>
      </c>
      <c r="C239" s="315"/>
      <c r="D239" s="125">
        <f>D327</f>
        <v>2171.12</v>
      </c>
      <c r="E239" s="116">
        <f>D239/$D$57</f>
        <v>0.0030988303981971084</v>
      </c>
      <c r="F239" s="285" t="s">
        <v>381</v>
      </c>
      <c r="G239" s="243"/>
      <c r="H239" s="62"/>
      <c r="I239" s="88"/>
      <c r="J239" s="88"/>
      <c r="K239" s="249" t="s">
        <v>92</v>
      </c>
      <c r="L239" s="21" t="s">
        <v>92</v>
      </c>
      <c r="N239" s="21" t="s">
        <v>92</v>
      </c>
    </row>
    <row r="240" spans="2:14" s="10" customFormat="1" ht="15" customHeight="1" hidden="1" outlineLevel="3">
      <c r="B240" s="314" t="s">
        <v>350</v>
      </c>
      <c r="C240" s="315"/>
      <c r="D240" s="125">
        <f>D334</f>
        <v>1502.11</v>
      </c>
      <c r="E240" s="109">
        <f>D240/$D$57</f>
        <v>0.00214395525324987</v>
      </c>
      <c r="F240" s="285" t="s">
        <v>381</v>
      </c>
      <c r="G240" s="243"/>
      <c r="H240" s="62"/>
      <c r="I240" s="88"/>
      <c r="J240" s="88"/>
      <c r="K240" s="249" t="s">
        <v>92</v>
      </c>
      <c r="L240" s="21" t="s">
        <v>92</v>
      </c>
      <c r="N240" s="21" t="s">
        <v>92</v>
      </c>
    </row>
    <row r="241" spans="2:14" s="10" customFormat="1" ht="15" customHeight="1" hidden="1" outlineLevel="3">
      <c r="B241" s="314" t="s">
        <v>351</v>
      </c>
      <c r="C241" s="315"/>
      <c r="D241" s="125">
        <f>D341</f>
        <v>18</v>
      </c>
      <c r="E241" s="109">
        <f>D241/$D$57</f>
        <v>2.5691323910031665E-05</v>
      </c>
      <c r="F241" s="285" t="s">
        <v>381</v>
      </c>
      <c r="G241" s="243"/>
      <c r="H241" s="62"/>
      <c r="I241" s="88"/>
      <c r="J241" s="88"/>
      <c r="K241" s="249" t="s">
        <v>92</v>
      </c>
      <c r="L241" s="21" t="s">
        <v>92</v>
      </c>
      <c r="N241" s="21" t="s">
        <v>92</v>
      </c>
    </row>
    <row r="242" spans="2:14" s="10" customFormat="1" ht="15" customHeight="1" hidden="1" outlineLevel="3">
      <c r="B242" s="314" t="s">
        <v>352</v>
      </c>
      <c r="C242" s="315"/>
      <c r="D242" s="125">
        <f>D350</f>
        <v>1745.39</v>
      </c>
      <c r="E242" s="109">
        <f>D242/$D$57</f>
        <v>0.0024911877688516765</v>
      </c>
      <c r="F242" s="285" t="s">
        <v>381</v>
      </c>
      <c r="G242" s="243"/>
      <c r="H242" s="62"/>
      <c r="I242" s="88"/>
      <c r="J242" s="88"/>
      <c r="K242" s="249" t="s">
        <v>92</v>
      </c>
      <c r="L242" s="21" t="s">
        <v>92</v>
      </c>
      <c r="N242" s="21" t="s">
        <v>92</v>
      </c>
    </row>
    <row r="243" spans="2:14" ht="15" customHeight="1" outlineLevel="2" collapsed="1">
      <c r="B243" s="314" t="s">
        <v>306</v>
      </c>
      <c r="C243" s="315"/>
      <c r="D243" s="125"/>
      <c r="E243" s="62"/>
      <c r="F243" s="285"/>
      <c r="G243" s="243"/>
      <c r="H243" s="62"/>
      <c r="I243" s="88"/>
      <c r="J243" s="88"/>
      <c r="K243" s="249" t="s">
        <v>92</v>
      </c>
      <c r="L243" s="21" t="s">
        <v>92</v>
      </c>
      <c r="N243" s="21" t="s">
        <v>92</v>
      </c>
    </row>
    <row r="244" spans="2:14" ht="3" customHeight="1" outlineLevel="1">
      <c r="B244" s="260"/>
      <c r="C244" s="261"/>
      <c r="D244" s="269"/>
      <c r="E244" s="263"/>
      <c r="F244" s="264"/>
      <c r="G244" s="241"/>
      <c r="H244" s="83"/>
      <c r="I244" s="90"/>
      <c r="J244" s="90"/>
      <c r="K244" s="249"/>
      <c r="L244" s="21"/>
      <c r="N244" s="21"/>
    </row>
    <row r="245" spans="2:14" s="6" customFormat="1" ht="24.75" customHeight="1" outlineLevel="1">
      <c r="B245" s="332" t="s">
        <v>163</v>
      </c>
      <c r="C245" s="333"/>
      <c r="D245" s="277">
        <f>D246+D247+D249+D250</f>
        <v>506598.75</v>
      </c>
      <c r="E245" s="180"/>
      <c r="F245" s="285"/>
      <c r="G245" s="243"/>
      <c r="H245" s="62"/>
      <c r="I245" s="88"/>
      <c r="J245" s="88"/>
      <c r="K245" s="249" t="s">
        <v>92</v>
      </c>
      <c r="L245" s="21" t="s">
        <v>92</v>
      </c>
      <c r="N245" s="21" t="s">
        <v>92</v>
      </c>
    </row>
    <row r="246" spans="2:14" s="15" customFormat="1" ht="15" customHeight="1" outlineLevel="2">
      <c r="B246" s="326" t="s">
        <v>157</v>
      </c>
      <c r="C246" s="327"/>
      <c r="D246" s="125">
        <v>0</v>
      </c>
      <c r="E246" s="62"/>
      <c r="F246" s="285"/>
      <c r="G246" s="243"/>
      <c r="H246" s="62"/>
      <c r="I246" s="88"/>
      <c r="J246" s="88"/>
      <c r="K246" s="249" t="s">
        <v>92</v>
      </c>
      <c r="L246" s="21" t="s">
        <v>92</v>
      </c>
      <c r="N246" s="21" t="s">
        <v>92</v>
      </c>
    </row>
    <row r="247" spans="2:14" s="15" customFormat="1" ht="15" customHeight="1" outlineLevel="2" collapsed="1">
      <c r="B247" s="314" t="s">
        <v>378</v>
      </c>
      <c r="C247" s="315"/>
      <c r="D247" s="125">
        <f>D248</f>
        <v>6598.75</v>
      </c>
      <c r="E247" s="180">
        <f>D247/$D$57</f>
        <v>0.00941836798062897</v>
      </c>
      <c r="F247" s="285"/>
      <c r="G247" s="243"/>
      <c r="H247" s="62"/>
      <c r="I247" s="88"/>
      <c r="J247" s="88"/>
      <c r="K247" s="249" t="s">
        <v>92</v>
      </c>
      <c r="L247" s="21" t="s">
        <v>92</v>
      </c>
      <c r="N247" s="21" t="s">
        <v>92</v>
      </c>
    </row>
    <row r="248" spans="2:14" s="175" customFormat="1" ht="15" customHeight="1" hidden="1" outlineLevel="4">
      <c r="B248" s="177" t="s">
        <v>570</v>
      </c>
      <c r="C248" s="178" t="s">
        <v>5</v>
      </c>
      <c r="D248" s="172">
        <v>6598.75</v>
      </c>
      <c r="E248" s="176">
        <v>42328</v>
      </c>
      <c r="F248" s="173"/>
      <c r="G248" s="230" t="s">
        <v>502</v>
      </c>
      <c r="H248" s="176">
        <v>42328</v>
      </c>
      <c r="I248" s="173" t="s">
        <v>69</v>
      </c>
      <c r="J248" s="179" t="s">
        <v>186</v>
      </c>
      <c r="K248" s="249" t="s">
        <v>92</v>
      </c>
      <c r="L248" s="21" t="s">
        <v>92</v>
      </c>
      <c r="N248" s="174"/>
    </row>
    <row r="249" spans="2:14" s="15" customFormat="1" ht="15" customHeight="1" outlineLevel="2" collapsed="1">
      <c r="B249" s="314" t="s">
        <v>158</v>
      </c>
      <c r="C249" s="315"/>
      <c r="D249" s="125"/>
      <c r="E249" s="62"/>
      <c r="F249" s="285"/>
      <c r="G249" s="243"/>
      <c r="H249" s="62"/>
      <c r="I249" s="88"/>
      <c r="J249" s="88"/>
      <c r="K249" s="249" t="s">
        <v>92</v>
      </c>
      <c r="L249" s="21" t="s">
        <v>92</v>
      </c>
      <c r="N249" s="21" t="s">
        <v>92</v>
      </c>
    </row>
    <row r="250" spans="2:14" s="15" customFormat="1" ht="15" customHeight="1" outlineLevel="2" collapsed="1">
      <c r="B250" s="314" t="s">
        <v>159</v>
      </c>
      <c r="C250" s="315"/>
      <c r="D250" s="125">
        <f>SUM(D251:D255)</f>
        <v>500000</v>
      </c>
      <c r="E250" s="62"/>
      <c r="F250" s="285"/>
      <c r="G250" s="243"/>
      <c r="H250" s="62"/>
      <c r="I250" s="88"/>
      <c r="J250" s="88"/>
      <c r="K250" s="249" t="s">
        <v>92</v>
      </c>
      <c r="L250" s="21" t="s">
        <v>92</v>
      </c>
      <c r="N250" s="21" t="s">
        <v>92</v>
      </c>
    </row>
    <row r="251" spans="2:14" s="175" customFormat="1" ht="15" customHeight="1" hidden="1" outlineLevel="4">
      <c r="B251" s="177" t="s">
        <v>569</v>
      </c>
      <c r="C251" s="178" t="s">
        <v>5</v>
      </c>
      <c r="D251" s="172">
        <v>50000</v>
      </c>
      <c r="E251" s="176">
        <v>42327</v>
      </c>
      <c r="F251" s="195"/>
      <c r="G251" s="230" t="s">
        <v>468</v>
      </c>
      <c r="H251" s="176">
        <v>42327</v>
      </c>
      <c r="I251" s="173" t="s">
        <v>69</v>
      </c>
      <c r="J251" s="179" t="s">
        <v>208</v>
      </c>
      <c r="K251" s="249" t="s">
        <v>92</v>
      </c>
      <c r="L251" s="21"/>
      <c r="N251" s="174"/>
    </row>
    <row r="252" spans="2:14" s="175" customFormat="1" ht="15" customHeight="1" hidden="1" outlineLevel="4">
      <c r="B252" s="177" t="s">
        <v>569</v>
      </c>
      <c r="C252" s="178" t="s">
        <v>5</v>
      </c>
      <c r="D252" s="172">
        <v>50000</v>
      </c>
      <c r="E252" s="176">
        <v>42328</v>
      </c>
      <c r="F252" s="195"/>
      <c r="G252" s="230" t="s">
        <v>499</v>
      </c>
      <c r="H252" s="176">
        <v>42328</v>
      </c>
      <c r="I252" s="173" t="s">
        <v>69</v>
      </c>
      <c r="J252" s="179" t="s">
        <v>208</v>
      </c>
      <c r="K252" s="249" t="s">
        <v>92</v>
      </c>
      <c r="L252" s="21"/>
      <c r="N252" s="174"/>
    </row>
    <row r="253" spans="2:14" s="175" customFormat="1" ht="15" customHeight="1" hidden="1" outlineLevel="4">
      <c r="B253" s="177" t="s">
        <v>569</v>
      </c>
      <c r="C253" s="178" t="s">
        <v>5</v>
      </c>
      <c r="D253" s="172">
        <v>100000</v>
      </c>
      <c r="E253" s="176">
        <v>42328</v>
      </c>
      <c r="F253" s="195"/>
      <c r="G253" s="230" t="s">
        <v>464</v>
      </c>
      <c r="H253" s="176">
        <v>42327</v>
      </c>
      <c r="I253" s="173" t="s">
        <v>69</v>
      </c>
      <c r="J253" s="179" t="s">
        <v>208</v>
      </c>
      <c r="K253" s="249" t="s">
        <v>92</v>
      </c>
      <c r="L253" s="21"/>
      <c r="N253" s="174"/>
    </row>
    <row r="254" spans="2:14" s="175" customFormat="1" ht="15" customHeight="1" hidden="1" outlineLevel="4">
      <c r="B254" s="177" t="s">
        <v>569</v>
      </c>
      <c r="C254" s="178" t="s">
        <v>5</v>
      </c>
      <c r="D254" s="172">
        <v>297000</v>
      </c>
      <c r="E254" s="176">
        <v>42333</v>
      </c>
      <c r="F254" s="195"/>
      <c r="G254" s="230" t="s">
        <v>516</v>
      </c>
      <c r="H254" s="176">
        <v>42332</v>
      </c>
      <c r="I254" s="173" t="s">
        <v>69</v>
      </c>
      <c r="J254" s="179" t="s">
        <v>208</v>
      </c>
      <c r="K254" s="249" t="s">
        <v>92</v>
      </c>
      <c r="L254" s="21"/>
      <c r="N254" s="174"/>
    </row>
    <row r="255" spans="2:14" s="175" customFormat="1" ht="15" customHeight="1" hidden="1" outlineLevel="4">
      <c r="B255" s="177" t="s">
        <v>569</v>
      </c>
      <c r="C255" s="178" t="s">
        <v>5</v>
      </c>
      <c r="D255" s="172">
        <v>3000</v>
      </c>
      <c r="E255" s="176">
        <v>42338</v>
      </c>
      <c r="F255" s="195"/>
      <c r="G255" s="230" t="s">
        <v>535</v>
      </c>
      <c r="H255" s="176">
        <v>42338</v>
      </c>
      <c r="I255" s="173" t="s">
        <v>69</v>
      </c>
      <c r="J255" s="179" t="s">
        <v>208</v>
      </c>
      <c r="K255" s="249" t="s">
        <v>92</v>
      </c>
      <c r="L255" s="21"/>
      <c r="N255" s="174"/>
    </row>
    <row r="256" spans="2:14" s="15" customFormat="1" ht="15" customHeight="1" outlineLevel="2">
      <c r="B256" s="330"/>
      <c r="C256" s="331"/>
      <c r="D256" s="125"/>
      <c r="E256" s="62"/>
      <c r="F256" s="285"/>
      <c r="G256" s="243"/>
      <c r="H256" s="62"/>
      <c r="I256" s="88"/>
      <c r="J256" s="88"/>
      <c r="K256" s="249" t="s">
        <v>92</v>
      </c>
      <c r="L256" s="21" t="s">
        <v>92</v>
      </c>
      <c r="N256" s="21" t="s">
        <v>92</v>
      </c>
    </row>
    <row r="257" spans="2:14" ht="3" customHeight="1" outlineLevel="1">
      <c r="B257" s="260"/>
      <c r="C257" s="261"/>
      <c r="D257" s="262"/>
      <c r="E257" s="263"/>
      <c r="F257" s="264"/>
      <c r="G257" s="241"/>
      <c r="H257" s="83"/>
      <c r="I257" s="90"/>
      <c r="J257" s="90"/>
      <c r="K257" s="249"/>
      <c r="L257" s="21"/>
      <c r="N257" s="21"/>
    </row>
    <row r="258" spans="2:14" s="19" customFormat="1" ht="30" customHeight="1" outlineLevel="2" collapsed="1">
      <c r="B258" s="332" t="s">
        <v>407</v>
      </c>
      <c r="C258" s="333"/>
      <c r="D258" s="257" t="s">
        <v>259</v>
      </c>
      <c r="E258" s="118" t="s">
        <v>409</v>
      </c>
      <c r="F258" s="281" t="s">
        <v>408</v>
      </c>
      <c r="G258" s="243"/>
      <c r="H258" s="62"/>
      <c r="I258" s="88"/>
      <c r="J258" s="88"/>
      <c r="K258" s="249" t="s">
        <v>92</v>
      </c>
      <c r="L258" s="21" t="s">
        <v>92</v>
      </c>
      <c r="N258" s="21" t="s">
        <v>92</v>
      </c>
    </row>
    <row r="259" spans="2:14" s="19" customFormat="1" ht="15" customHeight="1" hidden="1" outlineLevel="3" collapsed="1">
      <c r="B259" s="168"/>
      <c r="C259" s="169"/>
      <c r="D259" s="122"/>
      <c r="E259" s="256" t="s">
        <v>257</v>
      </c>
      <c r="F259" s="99"/>
      <c r="G259" s="243"/>
      <c r="H259" s="62"/>
      <c r="I259" s="88"/>
      <c r="J259" s="88"/>
      <c r="K259" s="249" t="s">
        <v>92</v>
      </c>
      <c r="L259" s="21" t="s">
        <v>92</v>
      </c>
      <c r="N259" s="21"/>
    </row>
    <row r="260" spans="2:14" s="175" customFormat="1" ht="15" customHeight="1" hidden="1" outlineLevel="4">
      <c r="B260" s="177"/>
      <c r="C260" s="178"/>
      <c r="D260" s="172"/>
      <c r="E260" s="176" t="s">
        <v>258</v>
      </c>
      <c r="F260" s="173"/>
      <c r="G260" s="230"/>
      <c r="H260" s="176"/>
      <c r="I260" s="173"/>
      <c r="J260" s="179"/>
      <c r="K260" s="249"/>
      <c r="L260" s="21"/>
      <c r="N260" s="174"/>
    </row>
    <row r="261" spans="2:12" s="21" customFormat="1" ht="15" customHeight="1" outlineLevel="2" collapsed="1">
      <c r="B261" s="309" t="s">
        <v>389</v>
      </c>
      <c r="C261" s="310"/>
      <c r="D261" s="122">
        <f>D262+D268+D291</f>
        <v>43458.43</v>
      </c>
      <c r="E261" s="117">
        <f>D261/$D$57</f>
        <v>0.06202803343063542</v>
      </c>
      <c r="F261" s="275">
        <f>D261-D262+F262</f>
        <v>44984.8667816092</v>
      </c>
      <c r="G261" s="243"/>
      <c r="H261" s="62"/>
      <c r="I261" s="88"/>
      <c r="J261" s="88"/>
      <c r="K261" s="249"/>
      <c r="L261" s="265">
        <f>F261/$D$57</f>
        <v>0.06420671019644143</v>
      </c>
    </row>
    <row r="262" spans="2:14" s="21" customFormat="1" ht="15" customHeight="1" outlineLevel="2" collapsed="1">
      <c r="B262" s="328" t="s">
        <v>379</v>
      </c>
      <c r="C262" s="329"/>
      <c r="D262" s="123">
        <f>D263</f>
        <v>4000</v>
      </c>
      <c r="E262" s="109">
        <f>D262/$D$57</f>
        <v>0.005709183091118148</v>
      </c>
      <c r="F262" s="275">
        <f>D262/87%*1.202</f>
        <v>5526.436781609195</v>
      </c>
      <c r="G262" s="243"/>
      <c r="H262" s="62"/>
      <c r="I262" s="88"/>
      <c r="J262" s="88"/>
      <c r="K262" s="249" t="s">
        <v>92</v>
      </c>
      <c r="L262" s="21" t="s">
        <v>92</v>
      </c>
      <c r="N262" s="21" t="s">
        <v>92</v>
      </c>
    </row>
    <row r="263" spans="2:14" s="175" customFormat="1" ht="15" customHeight="1" hidden="1" outlineLevel="4">
      <c r="B263" s="177" t="s">
        <v>187</v>
      </c>
      <c r="C263" s="178" t="s">
        <v>5</v>
      </c>
      <c r="D263" s="172">
        <v>4000</v>
      </c>
      <c r="E263" s="176">
        <v>42328</v>
      </c>
      <c r="F263" s="173"/>
      <c r="G263" s="230" t="s">
        <v>467</v>
      </c>
      <c r="H263" s="176">
        <v>42328</v>
      </c>
      <c r="I263" s="173" t="s">
        <v>69</v>
      </c>
      <c r="J263" s="179" t="s">
        <v>186</v>
      </c>
      <c r="K263" s="249" t="s">
        <v>92</v>
      </c>
      <c r="L263" s="21" t="s">
        <v>92</v>
      </c>
      <c r="N263" s="174"/>
    </row>
    <row r="264" spans="2:14" s="10" customFormat="1" ht="15" customHeight="1" hidden="1" outlineLevel="3">
      <c r="B264" s="314" t="s">
        <v>353</v>
      </c>
      <c r="C264" s="315"/>
      <c r="D264" s="125">
        <f>ROUND(D262*E264,2)</f>
        <v>1600</v>
      </c>
      <c r="E264" s="62">
        <v>0.4</v>
      </c>
      <c r="F264" s="285"/>
      <c r="G264" s="243"/>
      <c r="H264" s="62"/>
      <c r="I264" s="88"/>
      <c r="J264" s="88"/>
      <c r="K264" s="249" t="s">
        <v>92</v>
      </c>
      <c r="L264" s="21" t="s">
        <v>92</v>
      </c>
      <c r="N264" s="21" t="s">
        <v>92</v>
      </c>
    </row>
    <row r="265" spans="2:14" s="10" customFormat="1" ht="15" customHeight="1" hidden="1" outlineLevel="3">
      <c r="B265" s="314" t="s">
        <v>354</v>
      </c>
      <c r="C265" s="315"/>
      <c r="D265" s="125">
        <f>ROUND(D262*E265,2)</f>
        <v>2000</v>
      </c>
      <c r="E265" s="62">
        <v>0.5</v>
      </c>
      <c r="F265" s="285"/>
      <c r="G265" s="243"/>
      <c r="H265" s="62"/>
      <c r="I265" s="88"/>
      <c r="J265" s="88"/>
      <c r="K265" s="249" t="s">
        <v>92</v>
      </c>
      <c r="L265" s="21" t="s">
        <v>92</v>
      </c>
      <c r="N265" s="21" t="s">
        <v>92</v>
      </c>
    </row>
    <row r="266" spans="2:14" s="10" customFormat="1" ht="15" customHeight="1" hidden="1" outlineLevel="3">
      <c r="B266" s="314" t="s">
        <v>355</v>
      </c>
      <c r="C266" s="315"/>
      <c r="D266" s="125">
        <f>ROUND(D262*E266,2)</f>
        <v>400</v>
      </c>
      <c r="E266" s="62">
        <v>0.1</v>
      </c>
      <c r="F266" s="285"/>
      <c r="G266" s="243"/>
      <c r="H266" s="62"/>
      <c r="I266" s="88"/>
      <c r="J266" s="88"/>
      <c r="K266" s="249" t="s">
        <v>92</v>
      </c>
      <c r="L266" s="21" t="s">
        <v>92</v>
      </c>
      <c r="N266" s="21" t="s">
        <v>92</v>
      </c>
    </row>
    <row r="267" spans="2:14" s="10" customFormat="1" ht="15" customHeight="1" hidden="1" outlineLevel="3">
      <c r="B267" s="316"/>
      <c r="C267" s="317"/>
      <c r="D267" s="123"/>
      <c r="E267" s="62"/>
      <c r="F267" s="285"/>
      <c r="G267" s="243"/>
      <c r="H267" s="62"/>
      <c r="I267" s="88"/>
      <c r="J267" s="88"/>
      <c r="K267" s="249" t="s">
        <v>92</v>
      </c>
      <c r="L267" s="21" t="s">
        <v>92</v>
      </c>
      <c r="N267" s="21" t="s">
        <v>92</v>
      </c>
    </row>
    <row r="268" spans="2:14" s="10" customFormat="1" ht="15" customHeight="1" outlineLevel="2" collapsed="1">
      <c r="B268" s="334" t="s">
        <v>382</v>
      </c>
      <c r="C268" s="335"/>
      <c r="D268" s="125">
        <f>SUM(D269:D286)</f>
        <v>35626.49</v>
      </c>
      <c r="E268" s="109">
        <f>D268/$D$57</f>
        <v>0.05084953857597244</v>
      </c>
      <c r="F268" s="285"/>
      <c r="G268" s="243"/>
      <c r="H268" s="62"/>
      <c r="I268" s="88"/>
      <c r="J268" s="88"/>
      <c r="K268" s="249" t="s">
        <v>92</v>
      </c>
      <c r="L268" s="21" t="s">
        <v>92</v>
      </c>
      <c r="N268" s="21" t="s">
        <v>92</v>
      </c>
    </row>
    <row r="269" spans="2:14" s="175" customFormat="1" ht="15" customHeight="1" hidden="1" outlineLevel="4">
      <c r="B269" s="177" t="s">
        <v>426</v>
      </c>
      <c r="C269" s="178"/>
      <c r="D269" s="172">
        <v>13427.49</v>
      </c>
      <c r="E269" s="176">
        <v>42331</v>
      </c>
      <c r="F269" s="195"/>
      <c r="G269" s="230" t="s">
        <v>507</v>
      </c>
      <c r="H269" s="176">
        <v>42331</v>
      </c>
      <c r="I269" s="173" t="s">
        <v>69</v>
      </c>
      <c r="J269" s="179" t="s">
        <v>446</v>
      </c>
      <c r="K269" s="249" t="s">
        <v>92</v>
      </c>
      <c r="L269" s="21" t="s">
        <v>92</v>
      </c>
      <c r="N269" s="174"/>
    </row>
    <row r="270" spans="2:14" s="175" customFormat="1" ht="15" customHeight="1" hidden="1" outlineLevel="4">
      <c r="B270" s="177" t="s">
        <v>441</v>
      </c>
      <c r="C270" s="178"/>
      <c r="D270" s="172">
        <v>1815</v>
      </c>
      <c r="E270" s="176">
        <v>42338</v>
      </c>
      <c r="F270" s="173"/>
      <c r="G270" s="230" t="s">
        <v>534</v>
      </c>
      <c r="H270" s="176">
        <v>42338</v>
      </c>
      <c r="I270" s="173" t="s">
        <v>69</v>
      </c>
      <c r="J270" s="179" t="s">
        <v>446</v>
      </c>
      <c r="K270" s="249" t="s">
        <v>92</v>
      </c>
      <c r="L270" s="21" t="s">
        <v>92</v>
      </c>
      <c r="N270" s="174"/>
    </row>
    <row r="271" spans="2:14" s="175" customFormat="1" ht="15" customHeight="1" hidden="1" outlineLevel="4">
      <c r="B271" s="177" t="s">
        <v>626</v>
      </c>
      <c r="C271" s="178"/>
      <c r="D271" s="172">
        <v>2500</v>
      </c>
      <c r="E271" s="176">
        <v>42310</v>
      </c>
      <c r="F271" s="173"/>
      <c r="G271" s="230">
        <v>322</v>
      </c>
      <c r="H271" s="176">
        <v>42338</v>
      </c>
      <c r="I271" s="173" t="s">
        <v>71</v>
      </c>
      <c r="J271" s="179" t="s">
        <v>639</v>
      </c>
      <c r="K271" s="249" t="s">
        <v>641</v>
      </c>
      <c r="L271" s="21"/>
      <c r="N271" s="174"/>
    </row>
    <row r="272" spans="2:14" s="175" customFormat="1" ht="15" customHeight="1" hidden="1" outlineLevel="4">
      <c r="B272" s="177" t="s">
        <v>626</v>
      </c>
      <c r="C272" s="178"/>
      <c r="D272" s="172">
        <v>1000</v>
      </c>
      <c r="E272" s="176">
        <v>42314</v>
      </c>
      <c r="F272" s="173"/>
      <c r="G272" s="230">
        <v>330</v>
      </c>
      <c r="H272" s="176">
        <v>42338</v>
      </c>
      <c r="I272" s="173" t="s">
        <v>71</v>
      </c>
      <c r="J272" s="179" t="s">
        <v>639</v>
      </c>
      <c r="K272" s="249" t="s">
        <v>641</v>
      </c>
      <c r="L272" s="21"/>
      <c r="N272" s="174"/>
    </row>
    <row r="273" spans="2:14" s="175" customFormat="1" ht="15" customHeight="1" hidden="1" outlineLevel="4">
      <c r="B273" s="177" t="s">
        <v>626</v>
      </c>
      <c r="C273" s="178"/>
      <c r="D273" s="172">
        <v>1500</v>
      </c>
      <c r="E273" s="176">
        <v>42317</v>
      </c>
      <c r="F273" s="173"/>
      <c r="G273" s="230">
        <v>336</v>
      </c>
      <c r="H273" s="176">
        <v>42338</v>
      </c>
      <c r="I273" s="173" t="s">
        <v>71</v>
      </c>
      <c r="J273" s="179" t="s">
        <v>639</v>
      </c>
      <c r="K273" s="249" t="s">
        <v>641</v>
      </c>
      <c r="L273" s="21"/>
      <c r="N273" s="174"/>
    </row>
    <row r="274" spans="2:14" s="175" customFormat="1" ht="15" customHeight="1" hidden="1" outlineLevel="4">
      <c r="B274" s="177" t="s">
        <v>626</v>
      </c>
      <c r="C274" s="178"/>
      <c r="D274" s="172">
        <v>1000</v>
      </c>
      <c r="E274" s="176">
        <v>42318</v>
      </c>
      <c r="F274" s="173"/>
      <c r="G274" s="230">
        <v>338</v>
      </c>
      <c r="H274" s="176">
        <v>42338</v>
      </c>
      <c r="I274" s="173" t="s">
        <v>71</v>
      </c>
      <c r="J274" s="179" t="s">
        <v>639</v>
      </c>
      <c r="K274" s="249" t="s">
        <v>641</v>
      </c>
      <c r="L274" s="21"/>
      <c r="N274" s="174"/>
    </row>
    <row r="275" spans="2:14" s="175" customFormat="1" ht="15" customHeight="1" hidden="1" outlineLevel="4">
      <c r="B275" s="177" t="s">
        <v>626</v>
      </c>
      <c r="C275" s="178"/>
      <c r="D275" s="172">
        <v>1000</v>
      </c>
      <c r="E275" s="176">
        <v>42320</v>
      </c>
      <c r="F275" s="173"/>
      <c r="G275" s="230">
        <v>342</v>
      </c>
      <c r="H275" s="176">
        <v>42338</v>
      </c>
      <c r="I275" s="173" t="s">
        <v>71</v>
      </c>
      <c r="J275" s="179" t="s">
        <v>639</v>
      </c>
      <c r="K275" s="249" t="s">
        <v>641</v>
      </c>
      <c r="L275" s="21"/>
      <c r="N275" s="174"/>
    </row>
    <row r="276" spans="2:14" s="175" customFormat="1" ht="15" customHeight="1" hidden="1" outlineLevel="4">
      <c r="B276" s="177" t="s">
        <v>626</v>
      </c>
      <c r="C276" s="178"/>
      <c r="D276" s="172">
        <v>1300</v>
      </c>
      <c r="E276" s="176">
        <v>42321</v>
      </c>
      <c r="F276" s="173"/>
      <c r="G276" s="230">
        <v>344</v>
      </c>
      <c r="H276" s="176">
        <v>42338</v>
      </c>
      <c r="I276" s="173" t="s">
        <v>71</v>
      </c>
      <c r="J276" s="179" t="s">
        <v>639</v>
      </c>
      <c r="K276" s="249" t="s">
        <v>641</v>
      </c>
      <c r="L276" s="21"/>
      <c r="N276" s="174"/>
    </row>
    <row r="277" spans="2:14" s="175" customFormat="1" ht="15" customHeight="1" hidden="1" outlineLevel="4">
      <c r="B277" s="177" t="s">
        <v>626</v>
      </c>
      <c r="C277" s="178"/>
      <c r="D277" s="172">
        <v>1000</v>
      </c>
      <c r="E277" s="176">
        <v>42325</v>
      </c>
      <c r="F277" s="173"/>
      <c r="G277" s="230">
        <v>352</v>
      </c>
      <c r="H277" s="176">
        <v>42338</v>
      </c>
      <c r="I277" s="173" t="s">
        <v>71</v>
      </c>
      <c r="J277" s="179" t="s">
        <v>639</v>
      </c>
      <c r="K277" s="249" t="s">
        <v>641</v>
      </c>
      <c r="L277" s="21"/>
      <c r="N277" s="174"/>
    </row>
    <row r="278" spans="2:14" s="175" customFormat="1" ht="15" customHeight="1" hidden="1" outlineLevel="4">
      <c r="B278" s="177" t="s">
        <v>626</v>
      </c>
      <c r="C278" s="178"/>
      <c r="D278" s="172">
        <v>1000</v>
      </c>
      <c r="E278" s="176">
        <v>42328</v>
      </c>
      <c r="F278" s="173"/>
      <c r="G278" s="230">
        <v>357</v>
      </c>
      <c r="H278" s="176">
        <v>42338</v>
      </c>
      <c r="I278" s="173" t="s">
        <v>71</v>
      </c>
      <c r="J278" s="179" t="s">
        <v>639</v>
      </c>
      <c r="K278" s="249" t="s">
        <v>641</v>
      </c>
      <c r="L278" s="21"/>
      <c r="N278" s="174"/>
    </row>
    <row r="279" spans="2:14" s="175" customFormat="1" ht="15" customHeight="1" hidden="1" outlineLevel="4">
      <c r="B279" s="177" t="s">
        <v>626</v>
      </c>
      <c r="C279" s="178"/>
      <c r="D279" s="172">
        <v>1000</v>
      </c>
      <c r="E279" s="176">
        <v>42331</v>
      </c>
      <c r="F279" s="173"/>
      <c r="G279" s="230">
        <v>364</v>
      </c>
      <c r="H279" s="176">
        <v>42338</v>
      </c>
      <c r="I279" s="173" t="s">
        <v>71</v>
      </c>
      <c r="J279" s="179" t="s">
        <v>639</v>
      </c>
      <c r="K279" s="249" t="s">
        <v>641</v>
      </c>
      <c r="L279" s="21"/>
      <c r="N279" s="174"/>
    </row>
    <row r="280" spans="2:14" s="175" customFormat="1" ht="15" customHeight="1" hidden="1" outlineLevel="4">
      <c r="B280" s="177" t="s">
        <v>626</v>
      </c>
      <c r="C280" s="178"/>
      <c r="D280" s="172">
        <v>1720</v>
      </c>
      <c r="E280" s="176">
        <v>42331</v>
      </c>
      <c r="F280" s="173"/>
      <c r="G280" s="230">
        <v>363</v>
      </c>
      <c r="H280" s="176">
        <v>42338</v>
      </c>
      <c r="I280" s="173" t="s">
        <v>71</v>
      </c>
      <c r="J280" s="179" t="s">
        <v>639</v>
      </c>
      <c r="K280" s="249" t="s">
        <v>641</v>
      </c>
      <c r="L280" s="21"/>
      <c r="N280" s="174"/>
    </row>
    <row r="281" spans="2:14" s="175" customFormat="1" ht="15" customHeight="1" hidden="1" outlineLevel="4">
      <c r="B281" s="177" t="s">
        <v>633</v>
      </c>
      <c r="C281" s="178"/>
      <c r="D281" s="172">
        <v>6180</v>
      </c>
      <c r="E281" s="176">
        <v>42327</v>
      </c>
      <c r="F281" s="173"/>
      <c r="G281" s="230" t="s">
        <v>621</v>
      </c>
      <c r="H281" s="176">
        <v>42338</v>
      </c>
      <c r="I281" s="173" t="s">
        <v>71</v>
      </c>
      <c r="J281" s="179" t="s">
        <v>639</v>
      </c>
      <c r="K281" s="249" t="s">
        <v>612</v>
      </c>
      <c r="L281" s="21"/>
      <c r="N281" s="174"/>
    </row>
    <row r="282" spans="2:14" s="175" customFormat="1" ht="15" customHeight="1" hidden="1" outlineLevel="4">
      <c r="B282" s="177" t="s">
        <v>635</v>
      </c>
      <c r="C282" s="178"/>
      <c r="D282" s="172">
        <v>60</v>
      </c>
      <c r="E282" s="176">
        <v>42327</v>
      </c>
      <c r="F282" s="173"/>
      <c r="G282" s="230" t="s">
        <v>623</v>
      </c>
      <c r="H282" s="176">
        <v>42338</v>
      </c>
      <c r="I282" s="173" t="s">
        <v>71</v>
      </c>
      <c r="J282" s="179" t="s">
        <v>639</v>
      </c>
      <c r="K282" s="249" t="s">
        <v>641</v>
      </c>
      <c r="L282" s="21" t="s">
        <v>92</v>
      </c>
      <c r="N282" s="174"/>
    </row>
    <row r="283" spans="2:14" s="175" customFormat="1" ht="15" customHeight="1" hidden="1" outlineLevel="4">
      <c r="B283" s="177" t="s">
        <v>634</v>
      </c>
      <c r="C283" s="178"/>
      <c r="D283" s="172">
        <v>44</v>
      </c>
      <c r="E283" s="176">
        <v>42327</v>
      </c>
      <c r="F283" s="173"/>
      <c r="G283" s="230" t="s">
        <v>622</v>
      </c>
      <c r="H283" s="176">
        <v>42338</v>
      </c>
      <c r="I283" s="173" t="s">
        <v>71</v>
      </c>
      <c r="J283" s="179" t="s">
        <v>639</v>
      </c>
      <c r="K283" s="249" t="s">
        <v>612</v>
      </c>
      <c r="L283" s="21" t="s">
        <v>92</v>
      </c>
      <c r="N283" s="174"/>
    </row>
    <row r="284" spans="2:14" s="175" customFormat="1" ht="15" customHeight="1" hidden="1" outlineLevel="4">
      <c r="B284" s="177" t="s">
        <v>627</v>
      </c>
      <c r="C284" s="178"/>
      <c r="D284" s="172">
        <v>190</v>
      </c>
      <c r="E284" s="176">
        <v>42311</v>
      </c>
      <c r="F284" s="173"/>
      <c r="G284" s="230" t="s">
        <v>616</v>
      </c>
      <c r="H284" s="176">
        <v>42338</v>
      </c>
      <c r="I284" s="173" t="s">
        <v>71</v>
      </c>
      <c r="J284" s="179" t="s">
        <v>639</v>
      </c>
      <c r="K284" s="249" t="s">
        <v>642</v>
      </c>
      <c r="L284" s="21" t="s">
        <v>92</v>
      </c>
      <c r="N284" s="174"/>
    </row>
    <row r="285" spans="2:14" s="175" customFormat="1" ht="15" customHeight="1" hidden="1" outlineLevel="4">
      <c r="B285" s="177" t="s">
        <v>627</v>
      </c>
      <c r="C285" s="178"/>
      <c r="D285" s="172">
        <v>190</v>
      </c>
      <c r="E285" s="176">
        <v>42335</v>
      </c>
      <c r="F285" s="173"/>
      <c r="G285" s="230" t="s">
        <v>624</v>
      </c>
      <c r="H285" s="176">
        <v>42338</v>
      </c>
      <c r="I285" s="173" t="s">
        <v>71</v>
      </c>
      <c r="J285" s="179" t="s">
        <v>639</v>
      </c>
      <c r="K285" s="249" t="s">
        <v>612</v>
      </c>
      <c r="L285" s="21" t="s">
        <v>92</v>
      </c>
      <c r="N285" s="174"/>
    </row>
    <row r="286" spans="2:14" s="175" customFormat="1" ht="15" customHeight="1" hidden="1" outlineLevel="4">
      <c r="B286" s="177" t="s">
        <v>637</v>
      </c>
      <c r="C286" s="178"/>
      <c r="D286" s="172">
        <v>700</v>
      </c>
      <c r="E286" s="176">
        <v>42333</v>
      </c>
      <c r="F286" s="173"/>
      <c r="G286" s="230">
        <v>150</v>
      </c>
      <c r="H286" s="176">
        <v>42338</v>
      </c>
      <c r="I286" s="173" t="s">
        <v>71</v>
      </c>
      <c r="J286" s="179" t="s">
        <v>639</v>
      </c>
      <c r="K286" s="249" t="s">
        <v>248</v>
      </c>
      <c r="L286" s="21" t="s">
        <v>92</v>
      </c>
      <c r="N286" s="174"/>
    </row>
    <row r="287" spans="2:14" s="10" customFormat="1" ht="15" customHeight="1" hidden="1" outlineLevel="3" collapsed="1">
      <c r="B287" s="326" t="s">
        <v>315</v>
      </c>
      <c r="C287" s="327"/>
      <c r="D287" s="125">
        <f>ROUND(D268*E287,2)</f>
        <v>14250.6</v>
      </c>
      <c r="E287" s="62">
        <v>0.4</v>
      </c>
      <c r="F287" s="285"/>
      <c r="G287" s="243"/>
      <c r="H287" s="62"/>
      <c r="I287" s="88"/>
      <c r="J287" s="88"/>
      <c r="K287" s="249" t="s">
        <v>92</v>
      </c>
      <c r="L287" s="21" t="s">
        <v>92</v>
      </c>
      <c r="N287" s="21" t="s">
        <v>92</v>
      </c>
    </row>
    <row r="288" spans="2:14" s="10" customFormat="1" ht="15" customHeight="1" hidden="1" outlineLevel="3">
      <c r="B288" s="314" t="s">
        <v>325</v>
      </c>
      <c r="C288" s="315"/>
      <c r="D288" s="125">
        <f>ROUND(D268*E288,2)-0.01</f>
        <v>17813.24</v>
      </c>
      <c r="E288" s="62">
        <v>0.5</v>
      </c>
      <c r="F288" s="285"/>
      <c r="G288" s="243"/>
      <c r="H288" s="62"/>
      <c r="I288" s="88"/>
      <c r="J288" s="88"/>
      <c r="K288" s="249" t="s">
        <v>92</v>
      </c>
      <c r="L288" s="21" t="s">
        <v>92</v>
      </c>
      <c r="N288" s="21" t="s">
        <v>92</v>
      </c>
    </row>
    <row r="289" spans="2:14" s="10" customFormat="1" ht="15" customHeight="1" hidden="1" outlineLevel="3">
      <c r="B289" s="314" t="s">
        <v>337</v>
      </c>
      <c r="C289" s="315"/>
      <c r="D289" s="125">
        <f>ROUND(D268*E289,2)</f>
        <v>3562.65</v>
      </c>
      <c r="E289" s="62">
        <v>0.1</v>
      </c>
      <c r="F289" s="285"/>
      <c r="G289" s="243"/>
      <c r="H289" s="62"/>
      <c r="I289" s="88"/>
      <c r="J289" s="88"/>
      <c r="K289" s="249" t="s">
        <v>92</v>
      </c>
      <c r="L289" s="21" t="s">
        <v>92</v>
      </c>
      <c r="N289" s="21" t="s">
        <v>92</v>
      </c>
    </row>
    <row r="290" spans="2:14" s="10" customFormat="1" ht="15" customHeight="1" hidden="1" outlineLevel="3">
      <c r="B290" s="316"/>
      <c r="C290" s="317"/>
      <c r="D290" s="127"/>
      <c r="E290" s="62"/>
      <c r="F290" s="285"/>
      <c r="G290" s="243"/>
      <c r="H290" s="62"/>
      <c r="I290" s="88"/>
      <c r="J290" s="88"/>
      <c r="K290" s="249" t="s">
        <v>92</v>
      </c>
      <c r="L290" s="21" t="s">
        <v>92</v>
      </c>
      <c r="N290" s="21"/>
    </row>
    <row r="291" spans="2:14" s="10" customFormat="1" ht="15" customHeight="1" outlineLevel="2" collapsed="1">
      <c r="B291" s="328" t="s">
        <v>380</v>
      </c>
      <c r="C291" s="329"/>
      <c r="D291" s="125">
        <f>SUM(D292:D301)</f>
        <v>3831.9399999999996</v>
      </c>
      <c r="E291" s="109">
        <f>D291/$D$57</f>
        <v>0.005469311763544819</v>
      </c>
      <c r="F291" s="285" t="s">
        <v>383</v>
      </c>
      <c r="G291" s="243"/>
      <c r="H291" s="62"/>
      <c r="I291" s="88"/>
      <c r="J291" s="88"/>
      <c r="K291" s="249" t="s">
        <v>92</v>
      </c>
      <c r="L291" s="21" t="s">
        <v>92</v>
      </c>
      <c r="N291" s="21" t="s">
        <v>92</v>
      </c>
    </row>
    <row r="292" spans="2:14" s="175" customFormat="1" ht="15" customHeight="1" hidden="1" outlineLevel="4">
      <c r="B292" s="177" t="s">
        <v>625</v>
      </c>
      <c r="C292" s="178"/>
      <c r="D292" s="172">
        <v>254.47</v>
      </c>
      <c r="E292" s="176">
        <v>42309</v>
      </c>
      <c r="F292" s="173"/>
      <c r="G292" s="230">
        <v>2211</v>
      </c>
      <c r="H292" s="176">
        <v>42338</v>
      </c>
      <c r="I292" s="173" t="s">
        <v>71</v>
      </c>
      <c r="J292" s="179" t="s">
        <v>639</v>
      </c>
      <c r="K292" s="249" t="s">
        <v>640</v>
      </c>
      <c r="L292" s="21" t="s">
        <v>92</v>
      </c>
      <c r="N292" s="174"/>
    </row>
    <row r="293" spans="2:14" s="175" customFormat="1" ht="15" customHeight="1" hidden="1" outlineLevel="4">
      <c r="B293" s="177" t="s">
        <v>625</v>
      </c>
      <c r="C293" s="178"/>
      <c r="D293" s="172">
        <v>522.65</v>
      </c>
      <c r="E293" s="176">
        <v>42312</v>
      </c>
      <c r="F293" s="173"/>
      <c r="G293" s="230">
        <v>2221</v>
      </c>
      <c r="H293" s="176">
        <v>42338</v>
      </c>
      <c r="I293" s="173" t="s">
        <v>71</v>
      </c>
      <c r="J293" s="179" t="s">
        <v>639</v>
      </c>
      <c r="K293" s="249" t="s">
        <v>640</v>
      </c>
      <c r="L293" s="21" t="s">
        <v>92</v>
      </c>
      <c r="N293" s="174"/>
    </row>
    <row r="294" spans="2:14" s="175" customFormat="1" ht="15" customHeight="1" hidden="1" outlineLevel="4">
      <c r="B294" s="177" t="s">
        <v>625</v>
      </c>
      <c r="C294" s="178"/>
      <c r="D294" s="172">
        <v>241.5</v>
      </c>
      <c r="E294" s="176">
        <v>42315</v>
      </c>
      <c r="F294" s="173"/>
      <c r="G294" s="230">
        <v>2228</v>
      </c>
      <c r="H294" s="176">
        <v>42338</v>
      </c>
      <c r="I294" s="173" t="s">
        <v>71</v>
      </c>
      <c r="J294" s="179" t="s">
        <v>639</v>
      </c>
      <c r="K294" s="249" t="s">
        <v>640</v>
      </c>
      <c r="L294" s="21" t="s">
        <v>92</v>
      </c>
      <c r="N294" s="174"/>
    </row>
    <row r="295" spans="2:14" s="175" customFormat="1" ht="15" customHeight="1" hidden="1" outlineLevel="4">
      <c r="B295" s="177" t="s">
        <v>625</v>
      </c>
      <c r="C295" s="178"/>
      <c r="D295" s="172">
        <v>507.68</v>
      </c>
      <c r="E295" s="176">
        <v>42316</v>
      </c>
      <c r="F295" s="173"/>
      <c r="G295" s="230">
        <v>2233</v>
      </c>
      <c r="H295" s="176">
        <v>42338</v>
      </c>
      <c r="I295" s="173" t="s">
        <v>71</v>
      </c>
      <c r="J295" s="179" t="s">
        <v>639</v>
      </c>
      <c r="K295" s="249" t="s">
        <v>640</v>
      </c>
      <c r="L295" s="21" t="s">
        <v>92</v>
      </c>
      <c r="N295" s="174"/>
    </row>
    <row r="296" spans="2:14" s="175" customFormat="1" ht="15" customHeight="1" hidden="1" outlineLevel="4">
      <c r="B296" s="177" t="s">
        <v>625</v>
      </c>
      <c r="C296" s="178"/>
      <c r="D296" s="172">
        <v>547.6</v>
      </c>
      <c r="E296" s="176">
        <v>42322</v>
      </c>
      <c r="F296" s="173"/>
      <c r="G296" s="230">
        <v>2252</v>
      </c>
      <c r="H296" s="176">
        <v>42338</v>
      </c>
      <c r="I296" s="173" t="s">
        <v>71</v>
      </c>
      <c r="J296" s="179" t="s">
        <v>639</v>
      </c>
      <c r="K296" s="249" t="s">
        <v>640</v>
      </c>
      <c r="L296" s="21" t="s">
        <v>92</v>
      </c>
      <c r="N296" s="174"/>
    </row>
    <row r="297" spans="2:14" s="175" customFormat="1" ht="15" customHeight="1" hidden="1" outlineLevel="4">
      <c r="B297" s="177" t="s">
        <v>625</v>
      </c>
      <c r="C297" s="178"/>
      <c r="D297" s="172">
        <v>250.79</v>
      </c>
      <c r="E297" s="176">
        <v>42323</v>
      </c>
      <c r="F297" s="173"/>
      <c r="G297" s="230">
        <v>2254</v>
      </c>
      <c r="H297" s="176">
        <v>42338</v>
      </c>
      <c r="I297" s="173" t="s">
        <v>71</v>
      </c>
      <c r="J297" s="179" t="s">
        <v>639</v>
      </c>
      <c r="K297" s="249" t="s">
        <v>640</v>
      </c>
      <c r="L297" s="21" t="s">
        <v>92</v>
      </c>
      <c r="N297" s="174"/>
    </row>
    <row r="298" spans="2:14" s="175" customFormat="1" ht="15" customHeight="1" hidden="1" outlineLevel="4">
      <c r="B298" s="177" t="s">
        <v>625</v>
      </c>
      <c r="C298" s="178"/>
      <c r="D298" s="172">
        <v>208.41</v>
      </c>
      <c r="E298" s="176">
        <v>42329</v>
      </c>
      <c r="F298" s="173"/>
      <c r="G298" s="230">
        <v>2267</v>
      </c>
      <c r="H298" s="176">
        <v>42338</v>
      </c>
      <c r="I298" s="173" t="s">
        <v>71</v>
      </c>
      <c r="J298" s="179" t="s">
        <v>639</v>
      </c>
      <c r="K298" s="249" t="s">
        <v>640</v>
      </c>
      <c r="L298" s="21" t="s">
        <v>92</v>
      </c>
      <c r="N298" s="174"/>
    </row>
    <row r="299" spans="2:14" s="175" customFormat="1" ht="15" customHeight="1" hidden="1" outlineLevel="4">
      <c r="B299" s="177" t="s">
        <v>625</v>
      </c>
      <c r="C299" s="178"/>
      <c r="D299" s="172">
        <v>528.12</v>
      </c>
      <c r="E299" s="176">
        <v>42330</v>
      </c>
      <c r="F299" s="173"/>
      <c r="G299" s="230">
        <v>2271</v>
      </c>
      <c r="H299" s="176">
        <v>42338</v>
      </c>
      <c r="I299" s="173" t="s">
        <v>71</v>
      </c>
      <c r="J299" s="179" t="s">
        <v>639</v>
      </c>
      <c r="K299" s="249" t="s">
        <v>640</v>
      </c>
      <c r="L299" s="21" t="s">
        <v>92</v>
      </c>
      <c r="N299" s="174"/>
    </row>
    <row r="300" spans="2:14" s="175" customFormat="1" ht="15" customHeight="1" hidden="1" outlineLevel="4">
      <c r="B300" s="177" t="s">
        <v>625</v>
      </c>
      <c r="C300" s="178"/>
      <c r="D300" s="172">
        <v>522.29</v>
      </c>
      <c r="E300" s="176">
        <v>42336</v>
      </c>
      <c r="F300" s="173"/>
      <c r="G300" s="230">
        <v>2281</v>
      </c>
      <c r="H300" s="176">
        <v>42338</v>
      </c>
      <c r="I300" s="173" t="s">
        <v>71</v>
      </c>
      <c r="J300" s="179" t="s">
        <v>639</v>
      </c>
      <c r="K300" s="249" t="s">
        <v>640</v>
      </c>
      <c r="L300" s="21" t="s">
        <v>92</v>
      </c>
      <c r="N300" s="174"/>
    </row>
    <row r="301" spans="2:14" s="175" customFormat="1" ht="15" customHeight="1" hidden="1" outlineLevel="4">
      <c r="B301" s="177" t="s">
        <v>625</v>
      </c>
      <c r="C301" s="178"/>
      <c r="D301" s="172">
        <v>248.43</v>
      </c>
      <c r="E301" s="176">
        <v>42337</v>
      </c>
      <c r="F301" s="173"/>
      <c r="G301" s="230">
        <v>2283</v>
      </c>
      <c r="H301" s="176">
        <v>42338</v>
      </c>
      <c r="I301" s="173" t="s">
        <v>71</v>
      </c>
      <c r="J301" s="179" t="s">
        <v>639</v>
      </c>
      <c r="K301" s="249" t="s">
        <v>640</v>
      </c>
      <c r="L301" s="21" t="s">
        <v>92</v>
      </c>
      <c r="N301" s="174"/>
    </row>
    <row r="302" spans="2:14" s="10" customFormat="1" ht="15" customHeight="1" hidden="1" outlineLevel="3">
      <c r="B302" s="314" t="s">
        <v>316</v>
      </c>
      <c r="C302" s="315"/>
      <c r="D302" s="125">
        <f>ROUND(D291*E302,2)</f>
        <v>3065.55</v>
      </c>
      <c r="E302" s="86">
        <v>0.8</v>
      </c>
      <c r="F302" s="285"/>
      <c r="G302" s="243"/>
      <c r="H302" s="62"/>
      <c r="I302" s="88"/>
      <c r="J302" s="88"/>
      <c r="K302" s="249" t="s">
        <v>92</v>
      </c>
      <c r="L302" s="21" t="s">
        <v>92</v>
      </c>
      <c r="N302" s="21" t="s">
        <v>92</v>
      </c>
    </row>
    <row r="303" spans="2:14" s="10" customFormat="1" ht="15" customHeight="1" hidden="1" outlineLevel="3">
      <c r="B303" s="314" t="s">
        <v>326</v>
      </c>
      <c r="C303" s="315"/>
      <c r="D303" s="125">
        <f>ROUND(D291*E303,2)</f>
        <v>766.39</v>
      </c>
      <c r="E303" s="86">
        <v>0.2</v>
      </c>
      <c r="F303" s="285"/>
      <c r="G303" s="243"/>
      <c r="H303" s="62"/>
      <c r="I303" s="88"/>
      <c r="J303" s="88"/>
      <c r="K303" s="249" t="s">
        <v>92</v>
      </c>
      <c r="L303" s="21" t="s">
        <v>92</v>
      </c>
      <c r="N303" s="21" t="s">
        <v>92</v>
      </c>
    </row>
    <row r="304" spans="2:14" s="10" customFormat="1" ht="15" customHeight="1" hidden="1" outlineLevel="3">
      <c r="B304" s="316"/>
      <c r="C304" s="317"/>
      <c r="D304" s="127"/>
      <c r="E304" s="62"/>
      <c r="F304" s="285"/>
      <c r="G304" s="243"/>
      <c r="H304" s="62"/>
      <c r="I304" s="88"/>
      <c r="J304" s="88"/>
      <c r="K304" s="249" t="s">
        <v>92</v>
      </c>
      <c r="L304" s="21" t="s">
        <v>92</v>
      </c>
      <c r="N304" s="21" t="s">
        <v>92</v>
      </c>
    </row>
    <row r="305" spans="2:14" s="10" customFormat="1" ht="15" customHeight="1" outlineLevel="2" collapsed="1">
      <c r="B305" s="324" t="s">
        <v>391</v>
      </c>
      <c r="C305" s="325"/>
      <c r="D305" s="280">
        <f>D306</f>
        <v>0</v>
      </c>
      <c r="E305" s="117">
        <f>D305/$D$57</f>
        <v>0</v>
      </c>
      <c r="F305" s="285"/>
      <c r="G305" s="243"/>
      <c r="H305" s="62"/>
      <c r="I305" s="88"/>
      <c r="J305" s="88"/>
      <c r="K305" s="249" t="s">
        <v>92</v>
      </c>
      <c r="L305" s="21" t="s">
        <v>92</v>
      </c>
      <c r="N305" s="21" t="s">
        <v>92</v>
      </c>
    </row>
    <row r="306" spans="2:14" s="175" customFormat="1" ht="15" customHeight="1" hidden="1" outlineLevel="4">
      <c r="B306" s="177" t="s">
        <v>195</v>
      </c>
      <c r="C306" s="178"/>
      <c r="D306" s="172"/>
      <c r="E306" s="176"/>
      <c r="F306" s="173"/>
      <c r="G306" s="230">
        <v>63</v>
      </c>
      <c r="H306" s="176">
        <v>42293</v>
      </c>
      <c r="I306" s="173" t="s">
        <v>71</v>
      </c>
      <c r="J306" s="179" t="s">
        <v>186</v>
      </c>
      <c r="K306" s="249" t="s">
        <v>246</v>
      </c>
      <c r="L306" s="21" t="s">
        <v>92</v>
      </c>
      <c r="N306" s="174"/>
    </row>
    <row r="307" spans="2:14" s="10" customFormat="1" ht="15" customHeight="1" hidden="1" outlineLevel="3">
      <c r="B307" s="314" t="s">
        <v>356</v>
      </c>
      <c r="C307" s="315"/>
      <c r="D307" s="125">
        <f>ROUND(D305*E307,2)</f>
        <v>0</v>
      </c>
      <c r="E307" s="62">
        <v>0.9</v>
      </c>
      <c r="F307" s="285"/>
      <c r="G307" s="243"/>
      <c r="H307" s="62"/>
      <c r="I307" s="88"/>
      <c r="J307" s="88"/>
      <c r="K307" s="249" t="s">
        <v>92</v>
      </c>
      <c r="L307" s="21" t="s">
        <v>92</v>
      </c>
      <c r="N307" s="21" t="s">
        <v>92</v>
      </c>
    </row>
    <row r="308" spans="2:14" s="10" customFormat="1" ht="15" customHeight="1" hidden="1" outlineLevel="3">
      <c r="B308" s="314" t="s">
        <v>357</v>
      </c>
      <c r="C308" s="315"/>
      <c r="D308" s="125">
        <f>ROUND(D305*E308,2)</f>
        <v>0</v>
      </c>
      <c r="E308" s="62">
        <v>0.1</v>
      </c>
      <c r="F308" s="285"/>
      <c r="G308" s="243"/>
      <c r="H308" s="62"/>
      <c r="I308" s="88"/>
      <c r="J308" s="88"/>
      <c r="K308" s="249" t="s">
        <v>92</v>
      </c>
      <c r="L308" s="21" t="s">
        <v>92</v>
      </c>
      <c r="N308" s="21" t="s">
        <v>92</v>
      </c>
    </row>
    <row r="309" spans="2:14" s="10" customFormat="1" ht="15" customHeight="1" hidden="1" outlineLevel="3">
      <c r="B309" s="316"/>
      <c r="C309" s="317"/>
      <c r="D309" s="123"/>
      <c r="E309" s="62"/>
      <c r="F309" s="285"/>
      <c r="G309" s="243"/>
      <c r="H309" s="62"/>
      <c r="I309" s="88"/>
      <c r="J309" s="88"/>
      <c r="K309" s="249" t="s">
        <v>92</v>
      </c>
      <c r="L309" s="21" t="s">
        <v>92</v>
      </c>
      <c r="N309" s="21" t="s">
        <v>92</v>
      </c>
    </row>
    <row r="310" spans="2:14" s="10" customFormat="1" ht="15" customHeight="1" outlineLevel="2" collapsed="1">
      <c r="B310" s="309" t="s">
        <v>392</v>
      </c>
      <c r="C310" s="310"/>
      <c r="D310" s="124">
        <f>D311+D312+D313</f>
        <v>1249</v>
      </c>
      <c r="E310" s="117">
        <f>D310/$D$57</f>
        <v>0.0017826924202016417</v>
      </c>
      <c r="F310" s="285"/>
      <c r="G310" s="243"/>
      <c r="H310" s="62"/>
      <c r="I310" s="88"/>
      <c r="J310" s="88"/>
      <c r="K310" s="249" t="s">
        <v>92</v>
      </c>
      <c r="L310" s="21" t="s">
        <v>92</v>
      </c>
      <c r="N310" s="21" t="s">
        <v>92</v>
      </c>
    </row>
    <row r="311" spans="2:14" s="175" customFormat="1" ht="15" customHeight="1" hidden="1" outlineLevel="4">
      <c r="B311" s="177" t="s">
        <v>605</v>
      </c>
      <c r="C311" s="178"/>
      <c r="D311" s="172">
        <v>255</v>
      </c>
      <c r="E311" s="176">
        <v>42313</v>
      </c>
      <c r="F311" s="173"/>
      <c r="G311" s="230" t="s">
        <v>601</v>
      </c>
      <c r="H311" s="176">
        <v>42338</v>
      </c>
      <c r="I311" s="173" t="s">
        <v>71</v>
      </c>
      <c r="J311" s="179" t="s">
        <v>600</v>
      </c>
      <c r="K311" s="249" t="s">
        <v>612</v>
      </c>
      <c r="L311" s="21" t="s">
        <v>92</v>
      </c>
      <c r="N311" s="174"/>
    </row>
    <row r="312" spans="2:14" s="175" customFormat="1" ht="15" customHeight="1" hidden="1" outlineLevel="4">
      <c r="B312" s="177" t="s">
        <v>605</v>
      </c>
      <c r="C312" s="178"/>
      <c r="D312" s="172">
        <v>247</v>
      </c>
      <c r="E312" s="196">
        <v>42331</v>
      </c>
      <c r="F312" s="173"/>
      <c r="G312" s="230" t="s">
        <v>601</v>
      </c>
      <c r="H312" s="176">
        <v>42338</v>
      </c>
      <c r="I312" s="173" t="s">
        <v>71</v>
      </c>
      <c r="J312" s="179" t="s">
        <v>600</v>
      </c>
      <c r="K312" s="249" t="s">
        <v>612</v>
      </c>
      <c r="L312" s="21" t="s">
        <v>92</v>
      </c>
      <c r="N312" s="174"/>
    </row>
    <row r="313" spans="2:14" s="175" customFormat="1" ht="15" customHeight="1" hidden="1" outlineLevel="4">
      <c r="B313" s="177" t="s">
        <v>604</v>
      </c>
      <c r="C313" s="178"/>
      <c r="D313" s="172">
        <v>747</v>
      </c>
      <c r="E313" s="196">
        <v>42303</v>
      </c>
      <c r="F313" s="173"/>
      <c r="G313" s="230">
        <v>2244</v>
      </c>
      <c r="H313" s="176">
        <v>42338</v>
      </c>
      <c r="I313" s="173" t="s">
        <v>71</v>
      </c>
      <c r="J313" s="179" t="s">
        <v>600</v>
      </c>
      <c r="K313" s="249" t="s">
        <v>611</v>
      </c>
      <c r="L313" s="21" t="s">
        <v>92</v>
      </c>
      <c r="N313" s="174"/>
    </row>
    <row r="314" spans="2:14" s="10" customFormat="1" ht="15" customHeight="1" hidden="1" outlineLevel="3">
      <c r="B314" s="314" t="s">
        <v>358</v>
      </c>
      <c r="C314" s="315"/>
      <c r="D314" s="125">
        <f>ROUND(D310*E314,2)</f>
        <v>874.3</v>
      </c>
      <c r="E314" s="86">
        <v>0.7</v>
      </c>
      <c r="F314" s="285"/>
      <c r="G314" s="243"/>
      <c r="H314" s="62"/>
      <c r="I314" s="88"/>
      <c r="J314" s="88"/>
      <c r="K314" s="249" t="s">
        <v>92</v>
      </c>
      <c r="L314" s="21" t="s">
        <v>92</v>
      </c>
      <c r="N314" s="21" t="s">
        <v>92</v>
      </c>
    </row>
    <row r="315" spans="2:14" s="10" customFormat="1" ht="15" customHeight="1" hidden="1" outlineLevel="3">
      <c r="B315" s="314" t="s">
        <v>327</v>
      </c>
      <c r="C315" s="315"/>
      <c r="D315" s="125">
        <f>ROUND(D310*E315,2)</f>
        <v>249.8</v>
      </c>
      <c r="E315" s="86">
        <v>0.2</v>
      </c>
      <c r="F315" s="285"/>
      <c r="G315" s="243"/>
      <c r="H315" s="62"/>
      <c r="I315" s="88"/>
      <c r="J315" s="88"/>
      <c r="K315" s="249" t="s">
        <v>92</v>
      </c>
      <c r="L315" s="21" t="s">
        <v>92</v>
      </c>
      <c r="N315" s="21" t="s">
        <v>92</v>
      </c>
    </row>
    <row r="316" spans="2:14" s="10" customFormat="1" ht="15" customHeight="1" hidden="1" outlineLevel="3">
      <c r="B316" s="314" t="s">
        <v>348</v>
      </c>
      <c r="C316" s="315"/>
      <c r="D316" s="125">
        <f>ROUND(D310*E316,2)</f>
        <v>124.9</v>
      </c>
      <c r="E316" s="86">
        <v>0.1</v>
      </c>
      <c r="F316" s="285"/>
      <c r="G316" s="243"/>
      <c r="H316" s="62"/>
      <c r="I316" s="88"/>
      <c r="J316" s="88"/>
      <c r="K316" s="249" t="s">
        <v>92</v>
      </c>
      <c r="L316" s="21" t="s">
        <v>92</v>
      </c>
      <c r="N316" s="21" t="s">
        <v>92</v>
      </c>
    </row>
    <row r="317" spans="2:14" s="10" customFormat="1" ht="15" customHeight="1" hidden="1" outlineLevel="3">
      <c r="B317" s="316"/>
      <c r="C317" s="317"/>
      <c r="D317" s="123"/>
      <c r="E317" s="62"/>
      <c r="F317" s="285"/>
      <c r="G317" s="243"/>
      <c r="H317" s="62"/>
      <c r="I317" s="88"/>
      <c r="J317" s="88"/>
      <c r="K317" s="249" t="s">
        <v>92</v>
      </c>
      <c r="L317" s="21" t="s">
        <v>92</v>
      </c>
      <c r="N317" s="21" t="s">
        <v>92</v>
      </c>
    </row>
    <row r="318" spans="2:14" s="8" customFormat="1" ht="15" customHeight="1" outlineLevel="2" collapsed="1">
      <c r="B318" s="309" t="s">
        <v>393</v>
      </c>
      <c r="C318" s="310"/>
      <c r="D318" s="124">
        <f>SUM(D319:D323)</f>
        <v>21711.2</v>
      </c>
      <c r="E318" s="117">
        <f>D318/$D$57</f>
        <v>0.030988303981971086</v>
      </c>
      <c r="F318" s="82"/>
      <c r="G318" s="243"/>
      <c r="H318" s="62"/>
      <c r="I318" s="88"/>
      <c r="J318" s="88"/>
      <c r="K318" s="249" t="s">
        <v>92</v>
      </c>
      <c r="L318" s="21" t="s">
        <v>92</v>
      </c>
      <c r="N318" s="21" t="s">
        <v>92</v>
      </c>
    </row>
    <row r="319" spans="2:14" s="175" customFormat="1" ht="15" customHeight="1" hidden="1" outlineLevel="4">
      <c r="B319" s="177" t="s">
        <v>434</v>
      </c>
      <c r="C319" s="178"/>
      <c r="D319" s="172">
        <v>2500</v>
      </c>
      <c r="E319" s="176">
        <v>42334</v>
      </c>
      <c r="F319" s="173"/>
      <c r="G319" s="230" t="s">
        <v>521</v>
      </c>
      <c r="H319" s="176">
        <v>42333</v>
      </c>
      <c r="I319" s="173" t="s">
        <v>69</v>
      </c>
      <c r="J319" s="179" t="s">
        <v>448</v>
      </c>
      <c r="K319" s="249" t="s">
        <v>92</v>
      </c>
      <c r="L319" s="21" t="s">
        <v>92</v>
      </c>
      <c r="N319" s="174"/>
    </row>
    <row r="320" spans="2:14" s="175" customFormat="1" ht="15" customHeight="1" hidden="1" outlineLevel="4">
      <c r="B320" s="177" t="s">
        <v>428</v>
      </c>
      <c r="C320" s="178"/>
      <c r="D320" s="172">
        <v>18700</v>
      </c>
      <c r="E320" s="176">
        <v>42332</v>
      </c>
      <c r="F320" s="173"/>
      <c r="G320" s="230" t="s">
        <v>511</v>
      </c>
      <c r="H320" s="176">
        <v>42331</v>
      </c>
      <c r="I320" s="173" t="s">
        <v>69</v>
      </c>
      <c r="J320" s="179" t="s">
        <v>448</v>
      </c>
      <c r="K320" s="249" t="s">
        <v>92</v>
      </c>
      <c r="L320" s="21" t="s">
        <v>92</v>
      </c>
      <c r="N320" s="174"/>
    </row>
    <row r="321" spans="2:14" s="175" customFormat="1" ht="15" customHeight="1" hidden="1" outlineLevel="4">
      <c r="B321" s="177" t="s">
        <v>636</v>
      </c>
      <c r="C321" s="178"/>
      <c r="D321" s="172">
        <v>340</v>
      </c>
      <c r="E321" s="176">
        <v>42332</v>
      </c>
      <c r="F321" s="173"/>
      <c r="G321" s="230">
        <v>86</v>
      </c>
      <c r="H321" s="176">
        <v>42338</v>
      </c>
      <c r="I321" s="173" t="s">
        <v>71</v>
      </c>
      <c r="J321" s="179" t="s">
        <v>639</v>
      </c>
      <c r="K321" s="249" t="s">
        <v>248</v>
      </c>
      <c r="L321" s="21" t="s">
        <v>92</v>
      </c>
      <c r="N321" s="174"/>
    </row>
    <row r="322" spans="2:14" s="175" customFormat="1" ht="15" customHeight="1" hidden="1" outlineLevel="4">
      <c r="B322" s="177" t="s">
        <v>628</v>
      </c>
      <c r="C322" s="178"/>
      <c r="D322" s="172">
        <v>80</v>
      </c>
      <c r="E322" s="176">
        <v>42311</v>
      </c>
      <c r="F322" s="173"/>
      <c r="G322" s="230" t="s">
        <v>617</v>
      </c>
      <c r="H322" s="176">
        <v>42338</v>
      </c>
      <c r="I322" s="173" t="s">
        <v>71</v>
      </c>
      <c r="J322" s="179" t="s">
        <v>639</v>
      </c>
      <c r="K322" s="249" t="s">
        <v>642</v>
      </c>
      <c r="L322" s="21" t="s">
        <v>92</v>
      </c>
      <c r="N322" s="174"/>
    </row>
    <row r="323" spans="2:14" s="175" customFormat="1" ht="15" customHeight="1" hidden="1" outlineLevel="4">
      <c r="B323" s="177" t="s">
        <v>638</v>
      </c>
      <c r="C323" s="178"/>
      <c r="D323" s="172">
        <v>91.2</v>
      </c>
      <c r="E323" s="196">
        <v>42333</v>
      </c>
      <c r="F323" s="173"/>
      <c r="G323" s="230">
        <v>513</v>
      </c>
      <c r="H323" s="176">
        <v>42338</v>
      </c>
      <c r="I323" s="173" t="s">
        <v>71</v>
      </c>
      <c r="J323" s="179" t="s">
        <v>639</v>
      </c>
      <c r="K323" s="249" t="s">
        <v>248</v>
      </c>
      <c r="L323" s="21" t="s">
        <v>92</v>
      </c>
      <c r="N323" s="174"/>
    </row>
    <row r="324" spans="2:14" s="8" customFormat="1" ht="15" customHeight="1" hidden="1" outlineLevel="3">
      <c r="B324" s="314" t="s">
        <v>320</v>
      </c>
      <c r="C324" s="315"/>
      <c r="D324" s="125">
        <f>ROUND(D318*E324,2)</f>
        <v>4342.24</v>
      </c>
      <c r="E324" s="87">
        <v>0.2</v>
      </c>
      <c r="F324" s="82"/>
      <c r="G324" s="243"/>
      <c r="H324" s="62"/>
      <c r="I324" s="88"/>
      <c r="J324" s="88"/>
      <c r="K324" s="249" t="s">
        <v>92</v>
      </c>
      <c r="L324" s="21" t="s">
        <v>92</v>
      </c>
      <c r="N324" s="21" t="s">
        <v>92</v>
      </c>
    </row>
    <row r="325" spans="2:14" s="8" customFormat="1" ht="15" customHeight="1" hidden="1" outlineLevel="3">
      <c r="B325" s="314" t="s">
        <v>328</v>
      </c>
      <c r="C325" s="315"/>
      <c r="D325" s="125">
        <f>ROUND(D318*E325,2)</f>
        <v>10855.6</v>
      </c>
      <c r="E325" s="87">
        <v>0.5</v>
      </c>
      <c r="F325" s="82"/>
      <c r="G325" s="243"/>
      <c r="H325" s="62"/>
      <c r="I325" s="88"/>
      <c r="J325" s="88"/>
      <c r="K325" s="249" t="s">
        <v>92</v>
      </c>
      <c r="L325" s="21" t="s">
        <v>92</v>
      </c>
      <c r="N325" s="21" t="s">
        <v>92</v>
      </c>
    </row>
    <row r="326" spans="2:14" s="8" customFormat="1" ht="15" customHeight="1" hidden="1" outlineLevel="3">
      <c r="B326" s="314" t="s">
        <v>338</v>
      </c>
      <c r="C326" s="315"/>
      <c r="D326" s="125">
        <f>ROUND(D318*E326,2)</f>
        <v>4342.24</v>
      </c>
      <c r="E326" s="87">
        <v>0.2</v>
      </c>
      <c r="F326" s="82"/>
      <c r="G326" s="243"/>
      <c r="H326" s="62"/>
      <c r="I326" s="88"/>
      <c r="J326" s="88"/>
      <c r="K326" s="249" t="s">
        <v>92</v>
      </c>
      <c r="L326" s="21" t="s">
        <v>92</v>
      </c>
      <c r="N326" s="21" t="s">
        <v>92</v>
      </c>
    </row>
    <row r="327" spans="2:14" s="8" customFormat="1" ht="15" customHeight="1" hidden="1" outlineLevel="3">
      <c r="B327" s="314" t="s">
        <v>349</v>
      </c>
      <c r="C327" s="315"/>
      <c r="D327" s="125">
        <f>ROUND(D318*E327,2)</f>
        <v>2171.12</v>
      </c>
      <c r="E327" s="87">
        <v>0.1</v>
      </c>
      <c r="F327" s="82"/>
      <c r="G327" s="243"/>
      <c r="H327" s="62"/>
      <c r="I327" s="88"/>
      <c r="J327" s="88"/>
      <c r="K327" s="249" t="s">
        <v>92</v>
      </c>
      <c r="L327" s="21" t="s">
        <v>92</v>
      </c>
      <c r="N327" s="21" t="s">
        <v>92</v>
      </c>
    </row>
    <row r="328" spans="2:14" s="8" customFormat="1" ht="15" customHeight="1" hidden="1" outlineLevel="3">
      <c r="B328" s="322"/>
      <c r="C328" s="323"/>
      <c r="D328" s="123"/>
      <c r="E328" s="62"/>
      <c r="F328" s="82"/>
      <c r="G328" s="243"/>
      <c r="H328" s="62"/>
      <c r="I328" s="88"/>
      <c r="J328" s="88"/>
      <c r="K328" s="249" t="s">
        <v>92</v>
      </c>
      <c r="L328" s="21" t="s">
        <v>92</v>
      </c>
      <c r="N328" s="21" t="s">
        <v>92</v>
      </c>
    </row>
    <row r="329" spans="2:14" s="10" customFormat="1" ht="15" customHeight="1" outlineLevel="2" collapsed="1">
      <c r="B329" s="309" t="s">
        <v>394</v>
      </c>
      <c r="C329" s="310"/>
      <c r="D329" s="124">
        <f>D330</f>
        <v>15021.08</v>
      </c>
      <c r="E329" s="117">
        <f>D329/$D$57</f>
        <v>0.021439523986583248</v>
      </c>
      <c r="F329" s="285"/>
      <c r="G329" s="243"/>
      <c r="H329" s="62"/>
      <c r="I329" s="88"/>
      <c r="J329" s="88"/>
      <c r="K329" s="249" t="s">
        <v>92</v>
      </c>
      <c r="L329" s="21" t="s">
        <v>92</v>
      </c>
      <c r="N329" s="21" t="s">
        <v>92</v>
      </c>
    </row>
    <row r="330" spans="2:14" s="175" customFormat="1" ht="15" customHeight="1" hidden="1" outlineLevel="4">
      <c r="B330" s="177" t="s">
        <v>430</v>
      </c>
      <c r="C330" s="178" t="s">
        <v>5</v>
      </c>
      <c r="D330" s="172">
        <v>15021.08</v>
      </c>
      <c r="E330" s="196">
        <v>42333</v>
      </c>
      <c r="F330" s="173"/>
      <c r="G330" s="230" t="s">
        <v>515</v>
      </c>
      <c r="H330" s="176">
        <v>42332</v>
      </c>
      <c r="I330" s="173" t="s">
        <v>69</v>
      </c>
      <c r="J330" s="179" t="s">
        <v>449</v>
      </c>
      <c r="K330" s="249" t="s">
        <v>92</v>
      </c>
      <c r="L330" s="21"/>
      <c r="N330" s="174"/>
    </row>
    <row r="331" spans="2:14" s="10" customFormat="1" ht="15" customHeight="1" hidden="1" outlineLevel="3">
      <c r="B331" s="314" t="s">
        <v>321</v>
      </c>
      <c r="C331" s="315"/>
      <c r="D331" s="125">
        <f>ROUND(D329*E331,2)-0.01</f>
        <v>7510.53</v>
      </c>
      <c r="E331" s="86">
        <v>0.5</v>
      </c>
      <c r="F331" s="285"/>
      <c r="G331" s="243"/>
      <c r="H331" s="62"/>
      <c r="I331" s="88"/>
      <c r="J331" s="88"/>
      <c r="K331" s="249" t="s">
        <v>92</v>
      </c>
      <c r="L331" s="21" t="s">
        <v>92</v>
      </c>
      <c r="N331" s="21" t="s">
        <v>92</v>
      </c>
    </row>
    <row r="332" spans="2:14" s="10" customFormat="1" ht="15" customHeight="1" hidden="1" outlineLevel="3">
      <c r="B332" s="314" t="s">
        <v>329</v>
      </c>
      <c r="C332" s="315"/>
      <c r="D332" s="125">
        <f>ROUND(D329*E332,2)</f>
        <v>3004.22</v>
      </c>
      <c r="E332" s="86">
        <v>0.2</v>
      </c>
      <c r="F332" s="285"/>
      <c r="G332" s="243"/>
      <c r="H332" s="62"/>
      <c r="I332" s="88"/>
      <c r="J332" s="88"/>
      <c r="K332" s="249" t="s">
        <v>92</v>
      </c>
      <c r="L332" s="21" t="s">
        <v>92</v>
      </c>
      <c r="N332" s="21" t="s">
        <v>92</v>
      </c>
    </row>
    <row r="333" spans="2:14" s="10" customFormat="1" ht="15" customHeight="1" hidden="1" outlineLevel="3">
      <c r="B333" s="314" t="s">
        <v>339</v>
      </c>
      <c r="C333" s="315"/>
      <c r="D333" s="125">
        <f>ROUND(D329*E333,2)</f>
        <v>3004.22</v>
      </c>
      <c r="E333" s="86">
        <v>0.2</v>
      </c>
      <c r="F333" s="285"/>
      <c r="G333" s="243"/>
      <c r="H333" s="62"/>
      <c r="I333" s="88"/>
      <c r="J333" s="88"/>
      <c r="K333" s="249" t="s">
        <v>92</v>
      </c>
      <c r="L333" s="21" t="s">
        <v>92</v>
      </c>
      <c r="N333" s="21" t="s">
        <v>92</v>
      </c>
    </row>
    <row r="334" spans="2:14" s="10" customFormat="1" ht="15" customHeight="1" hidden="1" outlineLevel="3">
      <c r="B334" s="314" t="s">
        <v>350</v>
      </c>
      <c r="C334" s="315"/>
      <c r="D334" s="125">
        <f>ROUND(D329*E334,2)</f>
        <v>1502.11</v>
      </c>
      <c r="E334" s="86">
        <v>0.1</v>
      </c>
      <c r="F334" s="285"/>
      <c r="G334" s="243"/>
      <c r="H334" s="62"/>
      <c r="I334" s="88"/>
      <c r="J334" s="88"/>
      <c r="K334" s="249" t="s">
        <v>92</v>
      </c>
      <c r="L334" s="21" t="s">
        <v>92</v>
      </c>
      <c r="N334" s="21" t="s">
        <v>92</v>
      </c>
    </row>
    <row r="335" spans="2:14" s="10" customFormat="1" ht="15" customHeight="1" hidden="1" outlineLevel="3">
      <c r="B335" s="316"/>
      <c r="C335" s="317"/>
      <c r="D335" s="127"/>
      <c r="E335" s="62"/>
      <c r="F335" s="285"/>
      <c r="G335" s="243"/>
      <c r="H335" s="62"/>
      <c r="I335" s="88"/>
      <c r="J335" s="88"/>
      <c r="K335" s="249" t="s">
        <v>92</v>
      </c>
      <c r="L335" s="21" t="s">
        <v>92</v>
      </c>
      <c r="N335" s="21" t="s">
        <v>92</v>
      </c>
    </row>
    <row r="336" spans="2:14" s="10" customFormat="1" ht="15" customHeight="1" outlineLevel="2" collapsed="1">
      <c r="B336" s="309" t="s">
        <v>395</v>
      </c>
      <c r="C336" s="310"/>
      <c r="D336" s="124">
        <f>D337</f>
        <v>180</v>
      </c>
      <c r="E336" s="117">
        <f>D336/$D$57</f>
        <v>0.0002569132391003167</v>
      </c>
      <c r="F336" s="285"/>
      <c r="G336" s="243"/>
      <c r="H336" s="62"/>
      <c r="I336" s="88"/>
      <c r="J336" s="88"/>
      <c r="K336" s="249" t="s">
        <v>92</v>
      </c>
      <c r="L336" s="21" t="s">
        <v>92</v>
      </c>
      <c r="N336" s="21" t="s">
        <v>92</v>
      </c>
    </row>
    <row r="337" spans="2:14" s="175" customFormat="1" ht="15" customHeight="1" hidden="1" outlineLevel="4">
      <c r="B337" s="177" t="s">
        <v>653</v>
      </c>
      <c r="C337" s="178"/>
      <c r="D337" s="172">
        <v>180</v>
      </c>
      <c r="E337" s="196">
        <v>42326</v>
      </c>
      <c r="F337" s="173"/>
      <c r="G337" s="230">
        <v>3187</v>
      </c>
      <c r="H337" s="176">
        <v>42338</v>
      </c>
      <c r="I337" s="173" t="s">
        <v>71</v>
      </c>
      <c r="J337" s="179" t="s">
        <v>639</v>
      </c>
      <c r="K337" s="249" t="s">
        <v>641</v>
      </c>
      <c r="L337" s="21"/>
      <c r="N337" s="174"/>
    </row>
    <row r="338" spans="2:14" s="10" customFormat="1" ht="15" customHeight="1" hidden="1" outlineLevel="3">
      <c r="B338" s="314" t="s">
        <v>359</v>
      </c>
      <c r="C338" s="315"/>
      <c r="D338" s="125">
        <f>ROUND(D336*E338,2)</f>
        <v>90</v>
      </c>
      <c r="E338" s="62">
        <v>0.5</v>
      </c>
      <c r="F338" s="285"/>
      <c r="G338" s="243"/>
      <c r="H338" s="62"/>
      <c r="I338" s="88"/>
      <c r="J338" s="88"/>
      <c r="K338" s="249" t="s">
        <v>92</v>
      </c>
      <c r="L338" s="21" t="s">
        <v>92</v>
      </c>
      <c r="N338" s="21" t="s">
        <v>92</v>
      </c>
    </row>
    <row r="339" spans="2:14" s="10" customFormat="1" ht="15" customHeight="1" hidden="1" outlineLevel="3">
      <c r="B339" s="314" t="s">
        <v>330</v>
      </c>
      <c r="C339" s="315"/>
      <c r="D339" s="125">
        <f>ROUND(D336*E339,2)</f>
        <v>36</v>
      </c>
      <c r="E339" s="62">
        <v>0.2</v>
      </c>
      <c r="F339" s="285"/>
      <c r="G339" s="243"/>
      <c r="H339" s="62"/>
      <c r="I339" s="88"/>
      <c r="J339" s="88"/>
      <c r="K339" s="249" t="s">
        <v>92</v>
      </c>
      <c r="L339" s="21" t="s">
        <v>92</v>
      </c>
      <c r="N339" s="21" t="s">
        <v>92</v>
      </c>
    </row>
    <row r="340" spans="2:14" s="10" customFormat="1" ht="15" customHeight="1" hidden="1" outlineLevel="3">
      <c r="B340" s="314" t="s">
        <v>340</v>
      </c>
      <c r="C340" s="315"/>
      <c r="D340" s="125">
        <f>ROUND(D336*E340,2)</f>
        <v>36</v>
      </c>
      <c r="E340" s="62">
        <v>0.2</v>
      </c>
      <c r="F340" s="285"/>
      <c r="G340" s="243"/>
      <c r="H340" s="62"/>
      <c r="I340" s="88"/>
      <c r="J340" s="88"/>
      <c r="K340" s="249" t="s">
        <v>92</v>
      </c>
      <c r="L340" s="21" t="s">
        <v>92</v>
      </c>
      <c r="N340" s="21" t="s">
        <v>92</v>
      </c>
    </row>
    <row r="341" spans="2:14" s="10" customFormat="1" ht="15" customHeight="1" hidden="1" outlineLevel="3">
      <c r="B341" s="314" t="s">
        <v>351</v>
      </c>
      <c r="C341" s="315"/>
      <c r="D341" s="125">
        <f>ROUND(D336*E341,2)</f>
        <v>18</v>
      </c>
      <c r="E341" s="62">
        <v>0.1</v>
      </c>
      <c r="F341" s="285"/>
      <c r="G341" s="243"/>
      <c r="H341" s="62"/>
      <c r="I341" s="88"/>
      <c r="J341" s="88"/>
      <c r="K341" s="249" t="s">
        <v>92</v>
      </c>
      <c r="L341" s="21" t="s">
        <v>92</v>
      </c>
      <c r="N341" s="21" t="s">
        <v>92</v>
      </c>
    </row>
    <row r="342" spans="2:14" s="10" customFormat="1" ht="15" customHeight="1" hidden="1" outlineLevel="3">
      <c r="B342" s="316"/>
      <c r="C342" s="317"/>
      <c r="D342" s="123"/>
      <c r="E342" s="62"/>
      <c r="F342" s="285"/>
      <c r="G342" s="243"/>
      <c r="H342" s="62"/>
      <c r="I342" s="88"/>
      <c r="J342" s="88"/>
      <c r="K342" s="249" t="s">
        <v>92</v>
      </c>
      <c r="L342" s="21" t="s">
        <v>92</v>
      </c>
      <c r="N342" s="21" t="s">
        <v>92</v>
      </c>
    </row>
    <row r="343" spans="2:14" s="10" customFormat="1" ht="15" customHeight="1" outlineLevel="2" collapsed="1">
      <c r="B343" s="309" t="s">
        <v>396</v>
      </c>
      <c r="C343" s="310"/>
      <c r="D343" s="124">
        <f>D344+D345+D346</f>
        <v>5817.95</v>
      </c>
      <c r="E343" s="117">
        <f>D343/$D$57</f>
        <v>0.008303935441242707</v>
      </c>
      <c r="F343" s="285"/>
      <c r="G343" s="243"/>
      <c r="H343" s="62"/>
      <c r="I343" s="88"/>
      <c r="J343" s="88"/>
      <c r="K343" s="249" t="s">
        <v>92</v>
      </c>
      <c r="L343" s="21" t="s">
        <v>92</v>
      </c>
      <c r="N343" s="21" t="s">
        <v>92</v>
      </c>
    </row>
    <row r="344" spans="2:14" s="175" customFormat="1" ht="15" customHeight="1" hidden="1" outlineLevel="4">
      <c r="B344" s="177" t="s">
        <v>576</v>
      </c>
      <c r="C344" s="178" t="s">
        <v>5</v>
      </c>
      <c r="D344" s="172">
        <v>5317.95</v>
      </c>
      <c r="E344" s="176">
        <v>42331</v>
      </c>
      <c r="F344" s="173"/>
      <c r="G344" s="230" t="s">
        <v>508</v>
      </c>
      <c r="H344" s="176">
        <v>42331</v>
      </c>
      <c r="I344" s="173" t="s">
        <v>69</v>
      </c>
      <c r="J344" s="179" t="s">
        <v>447</v>
      </c>
      <c r="K344" s="249"/>
      <c r="L344" s="21" t="s">
        <v>92</v>
      </c>
      <c r="N344" s="174"/>
    </row>
    <row r="345" spans="2:14" s="175" customFormat="1" ht="15" customHeight="1" hidden="1" outlineLevel="4">
      <c r="B345" s="177" t="s">
        <v>606</v>
      </c>
      <c r="C345" s="178"/>
      <c r="D345" s="172">
        <v>300</v>
      </c>
      <c r="E345" s="196">
        <v>42318</v>
      </c>
      <c r="F345" s="173"/>
      <c r="G345" s="230">
        <v>595547</v>
      </c>
      <c r="H345" s="176">
        <v>42338</v>
      </c>
      <c r="I345" s="173" t="s">
        <v>71</v>
      </c>
      <c r="J345" s="179" t="s">
        <v>600</v>
      </c>
      <c r="K345" s="249" t="s">
        <v>613</v>
      </c>
      <c r="L345" s="21" t="s">
        <v>92</v>
      </c>
      <c r="N345" s="174"/>
    </row>
    <row r="346" spans="2:14" s="175" customFormat="1" ht="15" customHeight="1" hidden="1" outlineLevel="4">
      <c r="B346" s="177" t="s">
        <v>610</v>
      </c>
      <c r="C346" s="178"/>
      <c r="D346" s="172">
        <v>200</v>
      </c>
      <c r="E346" s="196">
        <v>42335</v>
      </c>
      <c r="F346" s="173"/>
      <c r="G346" s="230">
        <v>167167</v>
      </c>
      <c r="H346" s="176">
        <v>42338</v>
      </c>
      <c r="I346" s="173" t="s">
        <v>71</v>
      </c>
      <c r="J346" s="179" t="s">
        <v>600</v>
      </c>
      <c r="K346" s="249" t="s">
        <v>613</v>
      </c>
      <c r="L346" s="21" t="s">
        <v>92</v>
      </c>
      <c r="N346" s="174"/>
    </row>
    <row r="347" spans="2:14" s="10" customFormat="1" ht="15" customHeight="1" hidden="1" outlineLevel="3">
      <c r="B347" s="314" t="s">
        <v>323</v>
      </c>
      <c r="C347" s="315"/>
      <c r="D347" s="125">
        <f>ROUND(D343*E347,2)-0.02</f>
        <v>2908.96</v>
      </c>
      <c r="E347" s="86">
        <v>0.5</v>
      </c>
      <c r="F347" s="285"/>
      <c r="G347" s="243"/>
      <c r="H347" s="62"/>
      <c r="I347" s="88"/>
      <c r="J347" s="88"/>
      <c r="K347" s="249" t="s">
        <v>92</v>
      </c>
      <c r="L347" s="21" t="s">
        <v>92</v>
      </c>
      <c r="N347" s="21" t="s">
        <v>92</v>
      </c>
    </row>
    <row r="348" spans="2:14" s="10" customFormat="1" ht="15" customHeight="1" hidden="1" outlineLevel="3">
      <c r="B348" s="314" t="s">
        <v>331</v>
      </c>
      <c r="C348" s="315"/>
      <c r="D348" s="125">
        <f>ROUND(D343*E348,2)</f>
        <v>581.8</v>
      </c>
      <c r="E348" s="86">
        <v>0.1</v>
      </c>
      <c r="F348" s="285"/>
      <c r="G348" s="243"/>
      <c r="H348" s="62"/>
      <c r="I348" s="88"/>
      <c r="J348" s="88"/>
      <c r="K348" s="249" t="s">
        <v>92</v>
      </c>
      <c r="L348" s="21" t="s">
        <v>92</v>
      </c>
      <c r="N348" s="21" t="s">
        <v>92</v>
      </c>
    </row>
    <row r="349" spans="2:14" s="10" customFormat="1" ht="15" customHeight="1" hidden="1" outlineLevel="3">
      <c r="B349" s="314" t="s">
        <v>341</v>
      </c>
      <c r="C349" s="315"/>
      <c r="D349" s="125">
        <f>ROUND(D343*E349,2)</f>
        <v>581.8</v>
      </c>
      <c r="E349" s="86">
        <v>0.1</v>
      </c>
      <c r="F349" s="285"/>
      <c r="G349" s="243"/>
      <c r="H349" s="62"/>
      <c r="I349" s="88"/>
      <c r="J349" s="88"/>
      <c r="K349" s="249" t="s">
        <v>92</v>
      </c>
      <c r="L349" s="21" t="s">
        <v>92</v>
      </c>
      <c r="N349" s="21" t="s">
        <v>92</v>
      </c>
    </row>
    <row r="350" spans="2:14" s="10" customFormat="1" ht="15" customHeight="1" hidden="1" outlineLevel="3">
      <c r="B350" s="314" t="s">
        <v>352</v>
      </c>
      <c r="C350" s="315"/>
      <c r="D350" s="125">
        <f>ROUND(D343*E350,2)</f>
        <v>1745.39</v>
      </c>
      <c r="E350" s="86">
        <v>0.3</v>
      </c>
      <c r="F350" s="285"/>
      <c r="G350" s="243"/>
      <c r="H350" s="62"/>
      <c r="I350" s="88"/>
      <c r="J350" s="88"/>
      <c r="K350" s="249" t="s">
        <v>92</v>
      </c>
      <c r="L350" s="21" t="s">
        <v>92</v>
      </c>
      <c r="N350" s="21" t="s">
        <v>92</v>
      </c>
    </row>
    <row r="351" spans="2:14" s="10" customFormat="1" ht="15" customHeight="1" hidden="1" outlineLevel="3">
      <c r="B351" s="316"/>
      <c r="C351" s="317"/>
      <c r="D351" s="127"/>
      <c r="E351" s="62"/>
      <c r="F351" s="285"/>
      <c r="G351" s="243"/>
      <c r="H351" s="62"/>
      <c r="I351" s="88"/>
      <c r="J351" s="88"/>
      <c r="K351" s="249" t="s">
        <v>92</v>
      </c>
      <c r="L351" s="21" t="s">
        <v>92</v>
      </c>
      <c r="N351" s="21" t="s">
        <v>92</v>
      </c>
    </row>
    <row r="352" spans="2:14" s="10" customFormat="1" ht="15" customHeight="1" outlineLevel="2" collapsed="1">
      <c r="B352" s="309" t="s">
        <v>397</v>
      </c>
      <c r="C352" s="310"/>
      <c r="D352" s="280">
        <v>0</v>
      </c>
      <c r="E352" s="117">
        <f>D352/$D$57</f>
        <v>0</v>
      </c>
      <c r="F352" s="285"/>
      <c r="G352" s="243"/>
      <c r="H352" s="62"/>
      <c r="I352" s="88"/>
      <c r="J352" s="88"/>
      <c r="K352" s="249" t="s">
        <v>92</v>
      </c>
      <c r="L352" s="21" t="s">
        <v>92</v>
      </c>
      <c r="N352" s="21" t="s">
        <v>92</v>
      </c>
    </row>
    <row r="353" spans="2:14" s="10" customFormat="1" ht="15" customHeight="1" hidden="1" outlineLevel="3">
      <c r="B353" s="314" t="s">
        <v>342</v>
      </c>
      <c r="C353" s="315"/>
      <c r="D353" s="125">
        <f>ROUND(D352*E353,2)</f>
        <v>0</v>
      </c>
      <c r="E353" s="86">
        <v>0.9</v>
      </c>
      <c r="F353" s="285"/>
      <c r="G353" s="243"/>
      <c r="H353" s="62"/>
      <c r="I353" s="88"/>
      <c r="J353" s="88"/>
      <c r="K353" s="249" t="s">
        <v>92</v>
      </c>
      <c r="L353" s="21" t="s">
        <v>92</v>
      </c>
      <c r="N353" s="21" t="s">
        <v>92</v>
      </c>
    </row>
    <row r="354" spans="2:14" s="10" customFormat="1" ht="15" customHeight="1" hidden="1" outlineLevel="3">
      <c r="B354" s="314" t="s">
        <v>360</v>
      </c>
      <c r="C354" s="315"/>
      <c r="D354" s="125">
        <f>ROUND(D352*E354,2)</f>
        <v>0</v>
      </c>
      <c r="E354" s="86">
        <v>0.1</v>
      </c>
      <c r="F354" s="285"/>
      <c r="G354" s="243"/>
      <c r="H354" s="62"/>
      <c r="I354" s="88"/>
      <c r="J354" s="88"/>
      <c r="K354" s="249" t="s">
        <v>92</v>
      </c>
      <c r="L354" s="21" t="s">
        <v>92</v>
      </c>
      <c r="N354" s="21" t="s">
        <v>92</v>
      </c>
    </row>
    <row r="355" spans="2:14" s="10" customFormat="1" ht="15" customHeight="1" hidden="1" outlineLevel="3">
      <c r="B355" s="316"/>
      <c r="C355" s="317"/>
      <c r="D355" s="123"/>
      <c r="E355" s="62"/>
      <c r="F355" s="285"/>
      <c r="G355" s="243"/>
      <c r="H355" s="62"/>
      <c r="I355" s="88"/>
      <c r="J355" s="88"/>
      <c r="K355" s="249" t="s">
        <v>92</v>
      </c>
      <c r="L355" s="21" t="s">
        <v>92</v>
      </c>
      <c r="N355" s="21" t="s">
        <v>92</v>
      </c>
    </row>
    <row r="356" spans="2:14" s="10" customFormat="1" ht="15" customHeight="1" outlineLevel="2" collapsed="1">
      <c r="B356" s="309" t="s">
        <v>390</v>
      </c>
      <c r="C356" s="310"/>
      <c r="D356" s="124">
        <f>SUM(D357:D373)</f>
        <v>388175.57</v>
      </c>
      <c r="E356" s="117">
        <f>D356/$D$57</f>
        <v>0.5540413501572873</v>
      </c>
      <c r="F356" s="285"/>
      <c r="G356" s="243"/>
      <c r="H356" s="62"/>
      <c r="I356" s="88"/>
      <c r="J356" s="88"/>
      <c r="K356" s="249" t="s">
        <v>92</v>
      </c>
      <c r="L356" s="21" t="s">
        <v>92</v>
      </c>
      <c r="N356" s="21" t="s">
        <v>92</v>
      </c>
    </row>
    <row r="357" spans="2:14" s="175" customFormat="1" ht="15" customHeight="1" hidden="1" outlineLevel="4">
      <c r="B357" s="177" t="s">
        <v>201</v>
      </c>
      <c r="C357" s="178"/>
      <c r="D357" s="172">
        <v>10000</v>
      </c>
      <c r="E357" s="176">
        <v>42311</v>
      </c>
      <c r="F357" s="173"/>
      <c r="G357" s="230" t="s">
        <v>412</v>
      </c>
      <c r="H357" s="176">
        <v>42311</v>
      </c>
      <c r="I357" s="173" t="s">
        <v>70</v>
      </c>
      <c r="J357" s="179" t="s">
        <v>202</v>
      </c>
      <c r="K357" s="249" t="s">
        <v>92</v>
      </c>
      <c r="L357" s="21"/>
      <c r="N357" s="174"/>
    </row>
    <row r="358" spans="2:14" s="175" customFormat="1" ht="15" customHeight="1" hidden="1" outlineLevel="4">
      <c r="B358" s="177" t="s">
        <v>201</v>
      </c>
      <c r="C358" s="178"/>
      <c r="D358" s="172">
        <v>206.8</v>
      </c>
      <c r="E358" s="176">
        <v>42318</v>
      </c>
      <c r="F358" s="173"/>
      <c r="G358" s="230" t="s">
        <v>414</v>
      </c>
      <c r="H358" s="176">
        <v>42318</v>
      </c>
      <c r="I358" s="173" t="s">
        <v>70</v>
      </c>
      <c r="J358" s="179" t="s">
        <v>202</v>
      </c>
      <c r="K358" s="249" t="s">
        <v>92</v>
      </c>
      <c r="L358" s="21"/>
      <c r="N358" s="174"/>
    </row>
    <row r="359" spans="2:14" s="175" customFormat="1" ht="15" customHeight="1" hidden="1" outlineLevel="4">
      <c r="B359" s="177" t="s">
        <v>201</v>
      </c>
      <c r="C359" s="178"/>
      <c r="D359" s="172">
        <v>1000</v>
      </c>
      <c r="E359" s="176">
        <v>42320</v>
      </c>
      <c r="F359" s="173"/>
      <c r="G359" s="230" t="s">
        <v>415</v>
      </c>
      <c r="H359" s="176">
        <v>42320</v>
      </c>
      <c r="I359" s="173" t="s">
        <v>70</v>
      </c>
      <c r="J359" s="179" t="s">
        <v>202</v>
      </c>
      <c r="K359" s="249" t="s">
        <v>92</v>
      </c>
      <c r="L359" s="21"/>
      <c r="N359" s="174"/>
    </row>
    <row r="360" spans="2:14" s="175" customFormat="1" ht="15" customHeight="1" hidden="1" outlineLevel="4">
      <c r="B360" s="177" t="s">
        <v>201</v>
      </c>
      <c r="C360" s="178"/>
      <c r="D360" s="172">
        <v>3000</v>
      </c>
      <c r="E360" s="176">
        <v>42332</v>
      </c>
      <c r="F360" s="173"/>
      <c r="G360" s="230" t="s">
        <v>417</v>
      </c>
      <c r="H360" s="176">
        <v>42332</v>
      </c>
      <c r="I360" s="173" t="s">
        <v>70</v>
      </c>
      <c r="J360" s="179" t="s">
        <v>202</v>
      </c>
      <c r="K360" s="249" t="s">
        <v>92</v>
      </c>
      <c r="L360" s="21"/>
      <c r="N360" s="174"/>
    </row>
    <row r="361" spans="2:14" s="175" customFormat="1" ht="15" customHeight="1" hidden="1" outlineLevel="4">
      <c r="B361" s="177" t="s">
        <v>206</v>
      </c>
      <c r="C361" s="178"/>
      <c r="D361" s="172">
        <v>51.05</v>
      </c>
      <c r="E361" s="176">
        <v>42310</v>
      </c>
      <c r="F361" s="173"/>
      <c r="G361" s="230" t="s">
        <v>239</v>
      </c>
      <c r="H361" s="176">
        <v>42310</v>
      </c>
      <c r="I361" s="173" t="s">
        <v>69</v>
      </c>
      <c r="J361" s="179" t="s">
        <v>202</v>
      </c>
      <c r="K361" s="249" t="s">
        <v>92</v>
      </c>
      <c r="L361" s="21"/>
      <c r="N361" s="174"/>
    </row>
    <row r="362" spans="2:14" s="175" customFormat="1" ht="15" customHeight="1" hidden="1" outlineLevel="4">
      <c r="B362" s="177" t="s">
        <v>206</v>
      </c>
      <c r="C362" s="178"/>
      <c r="D362" s="172">
        <v>500</v>
      </c>
      <c r="E362" s="176">
        <v>42310</v>
      </c>
      <c r="F362" s="173"/>
      <c r="G362" s="230" t="s">
        <v>239</v>
      </c>
      <c r="H362" s="176">
        <v>42310</v>
      </c>
      <c r="I362" s="173" t="s">
        <v>69</v>
      </c>
      <c r="J362" s="179" t="s">
        <v>202</v>
      </c>
      <c r="K362" s="249" t="s">
        <v>92</v>
      </c>
      <c r="L362" s="21"/>
      <c r="N362" s="174"/>
    </row>
    <row r="363" spans="2:14" s="175" customFormat="1" ht="15" customHeight="1" hidden="1" outlineLevel="4">
      <c r="B363" s="177" t="s">
        <v>206</v>
      </c>
      <c r="C363" s="178"/>
      <c r="D363" s="172">
        <v>1200</v>
      </c>
      <c r="E363" s="176">
        <v>42313</v>
      </c>
      <c r="F363" s="173"/>
      <c r="G363" s="230" t="s">
        <v>239</v>
      </c>
      <c r="H363" s="176">
        <v>42313</v>
      </c>
      <c r="I363" s="173" t="s">
        <v>69</v>
      </c>
      <c r="J363" s="179" t="s">
        <v>202</v>
      </c>
      <c r="K363" s="249" t="s">
        <v>92</v>
      </c>
      <c r="L363" s="21"/>
      <c r="N363" s="174"/>
    </row>
    <row r="364" spans="2:14" s="175" customFormat="1" ht="15" customHeight="1" hidden="1" outlineLevel="4">
      <c r="B364" s="177" t="s">
        <v>206</v>
      </c>
      <c r="C364" s="178"/>
      <c r="D364" s="172">
        <v>50</v>
      </c>
      <c r="E364" s="176">
        <v>42317</v>
      </c>
      <c r="F364" s="173"/>
      <c r="G364" s="230" t="s">
        <v>239</v>
      </c>
      <c r="H364" s="176">
        <v>42317</v>
      </c>
      <c r="I364" s="173" t="s">
        <v>69</v>
      </c>
      <c r="J364" s="179" t="s">
        <v>202</v>
      </c>
      <c r="K364" s="249" t="s">
        <v>92</v>
      </c>
      <c r="L364" s="21"/>
      <c r="N364" s="174"/>
    </row>
    <row r="365" spans="2:14" s="175" customFormat="1" ht="15" customHeight="1" hidden="1" outlineLevel="4">
      <c r="B365" s="177" t="s">
        <v>206</v>
      </c>
      <c r="C365" s="178"/>
      <c r="D365" s="172">
        <v>5850</v>
      </c>
      <c r="E365" s="176">
        <v>42317</v>
      </c>
      <c r="F365" s="173"/>
      <c r="G365" s="230" t="s">
        <v>239</v>
      </c>
      <c r="H365" s="176">
        <v>42317</v>
      </c>
      <c r="I365" s="173" t="s">
        <v>69</v>
      </c>
      <c r="J365" s="179" t="s">
        <v>202</v>
      </c>
      <c r="K365" s="249" t="s">
        <v>92</v>
      </c>
      <c r="L365" s="21"/>
      <c r="N365" s="174"/>
    </row>
    <row r="366" spans="2:14" s="175" customFormat="1" ht="15" customHeight="1" hidden="1" outlineLevel="4">
      <c r="B366" s="177" t="s">
        <v>206</v>
      </c>
      <c r="C366" s="178"/>
      <c r="D366" s="172">
        <v>1850</v>
      </c>
      <c r="E366" s="176">
        <v>42318</v>
      </c>
      <c r="F366" s="173"/>
      <c r="G366" s="230" t="s">
        <v>239</v>
      </c>
      <c r="H366" s="176">
        <v>42318</v>
      </c>
      <c r="I366" s="173" t="s">
        <v>69</v>
      </c>
      <c r="J366" s="179" t="s">
        <v>202</v>
      </c>
      <c r="K366" s="249" t="s">
        <v>92</v>
      </c>
      <c r="L366" s="21"/>
      <c r="N366" s="174"/>
    </row>
    <row r="367" spans="2:14" s="175" customFormat="1" ht="15" customHeight="1" hidden="1" outlineLevel="4">
      <c r="B367" s="177" t="s">
        <v>206</v>
      </c>
      <c r="C367" s="178"/>
      <c r="D367" s="172">
        <v>1200</v>
      </c>
      <c r="E367" s="176">
        <v>42320</v>
      </c>
      <c r="F367" s="173"/>
      <c r="G367" s="230" t="s">
        <v>239</v>
      </c>
      <c r="H367" s="176">
        <v>42320</v>
      </c>
      <c r="I367" s="173" t="s">
        <v>69</v>
      </c>
      <c r="J367" s="179" t="s">
        <v>202</v>
      </c>
      <c r="K367" s="249" t="s">
        <v>92</v>
      </c>
      <c r="L367" s="21"/>
      <c r="N367" s="174"/>
    </row>
    <row r="368" spans="2:14" s="175" customFormat="1" ht="15" customHeight="1" hidden="1" outlineLevel="4">
      <c r="B368" s="177" t="s">
        <v>206</v>
      </c>
      <c r="C368" s="178"/>
      <c r="D368" s="172">
        <v>50</v>
      </c>
      <c r="E368" s="176">
        <v>42324</v>
      </c>
      <c r="F368" s="173"/>
      <c r="G368" s="230" t="s">
        <v>239</v>
      </c>
      <c r="H368" s="176">
        <v>42324</v>
      </c>
      <c r="I368" s="173" t="s">
        <v>69</v>
      </c>
      <c r="J368" s="179" t="s">
        <v>202</v>
      </c>
      <c r="K368" s="249" t="s">
        <v>92</v>
      </c>
      <c r="L368" s="21"/>
      <c r="N368" s="174"/>
    </row>
    <row r="369" spans="2:14" s="175" customFormat="1" ht="15" customHeight="1" hidden="1" outlineLevel="4">
      <c r="B369" s="177" t="s">
        <v>206</v>
      </c>
      <c r="C369" s="178"/>
      <c r="D369" s="172">
        <v>9750</v>
      </c>
      <c r="E369" s="176">
        <v>42324</v>
      </c>
      <c r="F369" s="173"/>
      <c r="G369" s="230" t="s">
        <v>239</v>
      </c>
      <c r="H369" s="176">
        <v>42324</v>
      </c>
      <c r="I369" s="173" t="s">
        <v>69</v>
      </c>
      <c r="J369" s="179" t="s">
        <v>202</v>
      </c>
      <c r="K369" s="249" t="s">
        <v>92</v>
      </c>
      <c r="L369" s="21"/>
      <c r="N369" s="174"/>
    </row>
    <row r="370" spans="2:14" s="175" customFormat="1" ht="15" customHeight="1" hidden="1" outlineLevel="4">
      <c r="B370" s="177" t="s">
        <v>206</v>
      </c>
      <c r="C370" s="178"/>
      <c r="D370" s="172">
        <v>72652.82</v>
      </c>
      <c r="E370" s="176">
        <v>42326</v>
      </c>
      <c r="F370" s="173"/>
      <c r="G370" s="230" t="s">
        <v>239</v>
      </c>
      <c r="H370" s="176">
        <v>42326</v>
      </c>
      <c r="I370" s="173" t="s">
        <v>69</v>
      </c>
      <c r="J370" s="179" t="s">
        <v>202</v>
      </c>
      <c r="K370" s="249" t="s">
        <v>92</v>
      </c>
      <c r="L370" s="21"/>
      <c r="N370" s="174"/>
    </row>
    <row r="371" spans="2:14" s="175" customFormat="1" ht="15" customHeight="1" hidden="1" outlineLevel="4">
      <c r="B371" s="177" t="s">
        <v>420</v>
      </c>
      <c r="C371" s="178"/>
      <c r="D371" s="172">
        <v>1170</v>
      </c>
      <c r="E371" s="176">
        <v>42326</v>
      </c>
      <c r="F371" s="173"/>
      <c r="G371" s="230" t="s">
        <v>464</v>
      </c>
      <c r="H371" s="176">
        <v>42326</v>
      </c>
      <c r="I371" s="173" t="s">
        <v>69</v>
      </c>
      <c r="J371" s="179" t="s">
        <v>202</v>
      </c>
      <c r="K371" s="249" t="s">
        <v>92</v>
      </c>
      <c r="L371" s="21"/>
      <c r="N371" s="174"/>
    </row>
    <row r="372" spans="2:14" s="175" customFormat="1" ht="15" customHeight="1" hidden="1" outlineLevel="4">
      <c r="B372" s="177" t="s">
        <v>420</v>
      </c>
      <c r="C372" s="178"/>
      <c r="D372" s="172">
        <v>27347.18</v>
      </c>
      <c r="E372" s="176">
        <v>42326</v>
      </c>
      <c r="F372" s="173"/>
      <c r="G372" s="230" t="s">
        <v>464</v>
      </c>
      <c r="H372" s="176">
        <v>42326</v>
      </c>
      <c r="I372" s="173" t="s">
        <v>69</v>
      </c>
      <c r="J372" s="179" t="s">
        <v>202</v>
      </c>
      <c r="K372" s="249" t="s">
        <v>92</v>
      </c>
      <c r="L372" s="21"/>
      <c r="N372" s="174"/>
    </row>
    <row r="373" spans="2:14" s="175" customFormat="1" ht="15" customHeight="1" hidden="1" outlineLevel="4">
      <c r="B373" s="177" t="s">
        <v>420</v>
      </c>
      <c r="C373" s="178"/>
      <c r="D373" s="172">
        <v>252297.72</v>
      </c>
      <c r="E373" s="176">
        <v>42327</v>
      </c>
      <c r="F373" s="173"/>
      <c r="G373" s="230" t="s">
        <v>464</v>
      </c>
      <c r="H373" s="176">
        <v>42327</v>
      </c>
      <c r="I373" s="173" t="s">
        <v>69</v>
      </c>
      <c r="J373" s="179" t="s">
        <v>202</v>
      </c>
      <c r="K373" s="249" t="s">
        <v>92</v>
      </c>
      <c r="L373" s="21"/>
      <c r="N373" s="174"/>
    </row>
    <row r="374" spans="2:14" s="10" customFormat="1" ht="15" customHeight="1" hidden="1" outlineLevel="3">
      <c r="B374" s="314" t="s">
        <v>308</v>
      </c>
      <c r="C374" s="315"/>
      <c r="D374" s="125">
        <f>ROUND(D356*(D60/$E$3),2)-0.01</f>
        <v>226303.68</v>
      </c>
      <c r="E374" s="62">
        <f>D374/$D$356</f>
        <v>0.5829931028374609</v>
      </c>
      <c r="F374" s="285"/>
      <c r="G374" s="243"/>
      <c r="H374" s="62"/>
      <c r="I374" s="88"/>
      <c r="J374" s="88"/>
      <c r="K374" s="249" t="s">
        <v>92</v>
      </c>
      <c r="L374" s="21" t="s">
        <v>92</v>
      </c>
      <c r="N374" s="21" t="s">
        <v>92</v>
      </c>
    </row>
    <row r="375" spans="2:14" s="10" customFormat="1" ht="15" customHeight="1" hidden="1" outlineLevel="3">
      <c r="B375" s="314" t="s">
        <v>310</v>
      </c>
      <c r="C375" s="315"/>
      <c r="D375" s="125">
        <f>ROUND(D356*(D86/$E$3),2)</f>
        <v>0</v>
      </c>
      <c r="E375" s="62">
        <f aca="true" t="shared" si="2" ref="E375:E382">D375/$D$356</f>
        <v>0</v>
      </c>
      <c r="F375" s="285"/>
      <c r="G375" s="243"/>
      <c r="H375" s="62"/>
      <c r="I375" s="88"/>
      <c r="J375" s="88"/>
      <c r="K375" s="249" t="s">
        <v>92</v>
      </c>
      <c r="L375" s="21" t="s">
        <v>92</v>
      </c>
      <c r="N375" s="21" t="s">
        <v>92</v>
      </c>
    </row>
    <row r="376" spans="2:14" s="10" customFormat="1" ht="15" customHeight="1" hidden="1" outlineLevel="3">
      <c r="B376" s="314" t="s">
        <v>313</v>
      </c>
      <c r="C376" s="315"/>
      <c r="D376" s="125">
        <f>ROUND(D356*(D90/$E$3),2)</f>
        <v>50602.07</v>
      </c>
      <c r="E376" s="62">
        <f t="shared" si="2"/>
        <v>0.13035871886528047</v>
      </c>
      <c r="F376" s="285"/>
      <c r="G376" s="243"/>
      <c r="H376" s="62"/>
      <c r="I376" s="88"/>
      <c r="J376" s="88"/>
      <c r="K376" s="249" t="s">
        <v>92</v>
      </c>
      <c r="L376" s="21" t="s">
        <v>92</v>
      </c>
      <c r="N376" s="21" t="s">
        <v>92</v>
      </c>
    </row>
    <row r="377" spans="2:14" s="10" customFormat="1" ht="15" customHeight="1" hidden="1" outlineLevel="3">
      <c r="B377" s="314" t="s">
        <v>361</v>
      </c>
      <c r="C377" s="315"/>
      <c r="D377" s="125">
        <f>ROUND(D356*(D99/$E$3),2)</f>
        <v>4497.96</v>
      </c>
      <c r="E377" s="62">
        <f t="shared" si="2"/>
        <v>0.011587437097084704</v>
      </c>
      <c r="F377" s="285"/>
      <c r="G377" s="243"/>
      <c r="H377" s="62"/>
      <c r="I377" s="88"/>
      <c r="J377" s="88"/>
      <c r="K377" s="249" t="s">
        <v>92</v>
      </c>
      <c r="L377" s="21" t="s">
        <v>92</v>
      </c>
      <c r="N377" s="21" t="s">
        <v>92</v>
      </c>
    </row>
    <row r="378" spans="2:14" s="10" customFormat="1" ht="15" customHeight="1" hidden="1" outlineLevel="3">
      <c r="B378" s="314" t="s">
        <v>362</v>
      </c>
      <c r="C378" s="315"/>
      <c r="D378" s="125">
        <f>ROUND(D356*(D112/$E$3),2)</f>
        <v>0</v>
      </c>
      <c r="E378" s="62">
        <f t="shared" si="2"/>
        <v>0</v>
      </c>
      <c r="F378" s="285"/>
      <c r="G378" s="243"/>
      <c r="H378" s="62"/>
      <c r="I378" s="88"/>
      <c r="J378" s="88"/>
      <c r="K378" s="249" t="s">
        <v>92</v>
      </c>
      <c r="L378" s="21" t="s">
        <v>92</v>
      </c>
      <c r="N378" s="21" t="s">
        <v>92</v>
      </c>
    </row>
    <row r="379" spans="2:14" s="10" customFormat="1" ht="15" customHeight="1" hidden="1" outlineLevel="3">
      <c r="B379" s="314" t="s">
        <v>363</v>
      </c>
      <c r="C379" s="315"/>
      <c r="D379" s="125">
        <f>ROUND(D356*(D123/$E$3),2)</f>
        <v>5622.45</v>
      </c>
      <c r="E379" s="62">
        <f t="shared" si="2"/>
        <v>0.014484296371355879</v>
      </c>
      <c r="F379" s="285"/>
      <c r="G379" s="243"/>
      <c r="H379" s="62"/>
      <c r="I379" s="88"/>
      <c r="J379" s="88"/>
      <c r="K379" s="249" t="s">
        <v>92</v>
      </c>
      <c r="L379" s="21" t="s">
        <v>92</v>
      </c>
      <c r="N379" s="21" t="s">
        <v>92</v>
      </c>
    </row>
    <row r="380" spans="2:14" s="10" customFormat="1" ht="15" customHeight="1" hidden="1" outlineLevel="3">
      <c r="B380" s="314" t="s">
        <v>333</v>
      </c>
      <c r="C380" s="315"/>
      <c r="D380" s="125">
        <f>ROUND(D356*(D136/$E$3),2)</f>
        <v>18439.51</v>
      </c>
      <c r="E380" s="62">
        <f t="shared" si="2"/>
        <v>0.04750301519490265</v>
      </c>
      <c r="F380" s="285"/>
      <c r="G380" s="243"/>
      <c r="H380" s="62"/>
      <c r="I380" s="88"/>
      <c r="J380" s="88"/>
      <c r="K380" s="249" t="s">
        <v>92</v>
      </c>
      <c r="L380" s="21" t="s">
        <v>92</v>
      </c>
      <c r="N380" s="21" t="s">
        <v>92</v>
      </c>
    </row>
    <row r="381" spans="2:14" s="10" customFormat="1" ht="15" customHeight="1" hidden="1" outlineLevel="3">
      <c r="B381" s="314" t="s">
        <v>335</v>
      </c>
      <c r="C381" s="315"/>
      <c r="D381" s="125">
        <f>ROUND(D356*(D150/$E$3),2)</f>
        <v>59095.6</v>
      </c>
      <c r="E381" s="62">
        <f t="shared" si="2"/>
        <v>0.1522393591126819</v>
      </c>
      <c r="F381" s="285"/>
      <c r="G381" s="243"/>
      <c r="H381" s="62"/>
      <c r="I381" s="88"/>
      <c r="J381" s="88"/>
      <c r="K381" s="249" t="s">
        <v>92</v>
      </c>
      <c r="L381" s="21" t="s">
        <v>92</v>
      </c>
      <c r="N381" s="21" t="s">
        <v>92</v>
      </c>
    </row>
    <row r="382" spans="2:14" s="10" customFormat="1" ht="15" customHeight="1" hidden="1" outlineLevel="3">
      <c r="B382" s="314" t="s">
        <v>364</v>
      </c>
      <c r="C382" s="315"/>
      <c r="D382" s="125">
        <f>ROUND(D356*(D165/$E$3),2)</f>
        <v>1124.49</v>
      </c>
      <c r="E382" s="110">
        <f t="shared" si="2"/>
        <v>0.002896859274271176</v>
      </c>
      <c r="F382" s="285"/>
      <c r="G382" s="243"/>
      <c r="H382" s="62"/>
      <c r="I382" s="88"/>
      <c r="J382" s="88"/>
      <c r="K382" s="249" t="s">
        <v>92</v>
      </c>
      <c r="L382" s="21" t="s">
        <v>92</v>
      </c>
      <c r="N382" s="21" t="s">
        <v>92</v>
      </c>
    </row>
    <row r="383" spans="2:14" s="10" customFormat="1" ht="15" customHeight="1" hidden="1" outlineLevel="3">
      <c r="B383" s="314" t="s">
        <v>344</v>
      </c>
      <c r="C383" s="315"/>
      <c r="D383" s="125">
        <f>ROUND(D356*(D202/$E$3),2)</f>
        <v>0</v>
      </c>
      <c r="E383" s="62"/>
      <c r="F383" s="285"/>
      <c r="G383" s="243"/>
      <c r="H383" s="62"/>
      <c r="I383" s="88"/>
      <c r="J383" s="88"/>
      <c r="K383" s="249" t="s">
        <v>92</v>
      </c>
      <c r="L383" s="21" t="s">
        <v>92</v>
      </c>
      <c r="N383" s="21" t="s">
        <v>92</v>
      </c>
    </row>
    <row r="384" spans="2:14" s="10" customFormat="1" ht="15" customHeight="1" hidden="1" outlineLevel="3">
      <c r="B384" s="314" t="s">
        <v>346</v>
      </c>
      <c r="C384" s="315"/>
      <c r="D384" s="125">
        <f>ROUND(D356*(D207/$E$3),2)</f>
        <v>22489.81</v>
      </c>
      <c r="E384" s="62">
        <f>D384/$D$356</f>
        <v>0.0579372112469623</v>
      </c>
      <c r="F384" s="285"/>
      <c r="G384" s="243"/>
      <c r="H384" s="62"/>
      <c r="I384" s="88"/>
      <c r="J384" s="88"/>
      <c r="K384" s="249" t="s">
        <v>92</v>
      </c>
      <c r="L384" s="21" t="s">
        <v>92</v>
      </c>
      <c r="N384" s="21" t="s">
        <v>92</v>
      </c>
    </row>
    <row r="385" spans="2:14" s="10" customFormat="1" ht="15" customHeight="1" hidden="1" outlineLevel="3">
      <c r="B385" s="314" t="s">
        <v>365</v>
      </c>
      <c r="C385" s="315"/>
      <c r="D385" s="125">
        <f>ROUND(D356*(D236/$E$3),2)</f>
        <v>0</v>
      </c>
      <c r="E385" s="110">
        <f>D385/$D$356</f>
        <v>0</v>
      </c>
      <c r="F385" s="285"/>
      <c r="G385" s="243"/>
      <c r="H385" s="62"/>
      <c r="I385" s="88"/>
      <c r="J385" s="88"/>
      <c r="K385" s="249" t="s">
        <v>92</v>
      </c>
      <c r="L385" s="21" t="s">
        <v>92</v>
      </c>
      <c r="N385" s="21" t="s">
        <v>92</v>
      </c>
    </row>
    <row r="386" spans="2:14" s="10" customFormat="1" ht="15" customHeight="1" hidden="1" outlineLevel="3">
      <c r="B386" s="316"/>
      <c r="C386" s="317"/>
      <c r="D386" s="126"/>
      <c r="E386" s="62"/>
      <c r="F386" s="285"/>
      <c r="G386" s="243"/>
      <c r="H386" s="62"/>
      <c r="I386" s="88"/>
      <c r="J386" s="88"/>
      <c r="K386" s="249" t="s">
        <v>92</v>
      </c>
      <c r="L386" s="21" t="s">
        <v>92</v>
      </c>
      <c r="N386" s="21" t="s">
        <v>92</v>
      </c>
    </row>
    <row r="387" spans="2:14" ht="3" customHeight="1" outlineLevel="2">
      <c r="B387" s="260"/>
      <c r="C387" s="261"/>
      <c r="D387" s="269"/>
      <c r="E387" s="263"/>
      <c r="F387" s="264"/>
      <c r="G387" s="241"/>
      <c r="H387" s="83"/>
      <c r="I387" s="90"/>
      <c r="J387" s="90"/>
      <c r="K387" s="249"/>
      <c r="L387" s="21"/>
      <c r="N387" s="21"/>
    </row>
    <row r="388" spans="2:14" s="22" customFormat="1" ht="30" customHeight="1">
      <c r="B388" s="318" t="s">
        <v>141</v>
      </c>
      <c r="C388" s="319"/>
      <c r="D388" s="282">
        <f>D9-D56</f>
        <v>67477.2100000002</v>
      </c>
      <c r="E388" s="111"/>
      <c r="F388" s="100"/>
      <c r="G388" s="246"/>
      <c r="H388" s="111"/>
      <c r="I388" s="95"/>
      <c r="J388" s="95"/>
      <c r="K388" s="249" t="s">
        <v>92</v>
      </c>
      <c r="L388" s="21" t="s">
        <v>92</v>
      </c>
      <c r="N388" s="21" t="s">
        <v>92</v>
      </c>
    </row>
    <row r="389" spans="2:14" s="7" customFormat="1" ht="30" customHeight="1">
      <c r="B389" s="320" t="s">
        <v>154</v>
      </c>
      <c r="C389" s="321"/>
      <c r="D389" s="283">
        <f>Займы!A4</f>
        <v>2642893.090000001</v>
      </c>
      <c r="E389" s="62"/>
      <c r="F389" s="285" t="s">
        <v>155</v>
      </c>
      <c r="G389" s="243"/>
      <c r="H389" s="62"/>
      <c r="I389" s="63"/>
      <c r="J389" s="63"/>
      <c r="K389" s="249" t="s">
        <v>92</v>
      </c>
      <c r="L389" s="21" t="s">
        <v>92</v>
      </c>
      <c r="N389" s="21" t="s">
        <v>92</v>
      </c>
    </row>
    <row r="390" spans="2:14" s="60" customFormat="1" ht="30" customHeight="1" collapsed="1">
      <c r="B390" s="311" t="s">
        <v>145</v>
      </c>
      <c r="C390" s="312"/>
      <c r="D390" s="284">
        <v>0</v>
      </c>
      <c r="E390" s="23"/>
      <c r="F390" s="85"/>
      <c r="G390" s="247"/>
      <c r="H390" s="23"/>
      <c r="I390" s="61"/>
      <c r="J390" s="61"/>
      <c r="K390" s="249" t="s">
        <v>92</v>
      </c>
      <c r="L390" s="21" t="s">
        <v>92</v>
      </c>
      <c r="N390" s="21" t="s">
        <v>92</v>
      </c>
    </row>
    <row r="391" spans="2:3" ht="15">
      <c r="B391" s="313"/>
      <c r="C391" s="313"/>
    </row>
    <row r="392" ht="15"/>
    <row r="393" spans="5:6" ht="15">
      <c r="E393" s="128"/>
      <c r="F393" s="129"/>
    </row>
    <row r="394" ht="15"/>
    <row r="395" ht="15">
      <c r="F395" s="129"/>
    </row>
    <row r="411" ht="15"/>
    <row r="412" ht="15"/>
    <row r="413" ht="15"/>
    <row r="414" ht="15"/>
    <row r="415" ht="15"/>
    <row r="416" ht="15"/>
    <row r="417" ht="15"/>
  </sheetData>
  <sheetProtection/>
  <mergeCells count="195">
    <mergeCell ref="B9:C9"/>
    <mergeCell ref="B10:C10"/>
    <mergeCell ref="B11:C11"/>
    <mergeCell ref="B12:C12"/>
    <mergeCell ref="B13:C13"/>
    <mergeCell ref="B1:C1"/>
    <mergeCell ref="B58:C58"/>
    <mergeCell ref="B42:C42"/>
    <mergeCell ref="B44:C44"/>
    <mergeCell ref="B46:C46"/>
    <mergeCell ref="B47:C47"/>
    <mergeCell ref="B48:C48"/>
    <mergeCell ref="B84:C84"/>
    <mergeCell ref="B85:C85"/>
    <mergeCell ref="B86:C86"/>
    <mergeCell ref="B59:C59"/>
    <mergeCell ref="B60:C60"/>
    <mergeCell ref="B49:C49"/>
    <mergeCell ref="B50:C50"/>
    <mergeCell ref="B54:C54"/>
    <mergeCell ref="B56:C56"/>
    <mergeCell ref="B57:C57"/>
    <mergeCell ref="B87:C87"/>
    <mergeCell ref="B88:C88"/>
    <mergeCell ref="B89:C89"/>
    <mergeCell ref="B90:C90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9:C139"/>
    <mergeCell ref="B140:C140"/>
    <mergeCell ref="B141:C141"/>
    <mergeCell ref="B142:C142"/>
    <mergeCell ref="B144:C144"/>
    <mergeCell ref="B145:C145"/>
    <mergeCell ref="B146:C146"/>
    <mergeCell ref="B147:C147"/>
    <mergeCell ref="B162:C162"/>
    <mergeCell ref="B163:C163"/>
    <mergeCell ref="B164:C164"/>
    <mergeCell ref="B165:C165"/>
    <mergeCell ref="B148:C148"/>
    <mergeCell ref="B149:C149"/>
    <mergeCell ref="B150:C150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7:C177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7:C207"/>
    <mergeCell ref="B210:C210"/>
    <mergeCell ref="B211:C211"/>
    <mergeCell ref="B201:C201"/>
    <mergeCell ref="B202:C202"/>
    <mergeCell ref="B203:C203"/>
    <mergeCell ref="B204:C204"/>
    <mergeCell ref="B205:C205"/>
    <mergeCell ref="B206:C206"/>
    <mergeCell ref="B230:C230"/>
    <mergeCell ref="B232:C232"/>
    <mergeCell ref="B234:C234"/>
    <mergeCell ref="B235:C235"/>
    <mergeCell ref="B212:C212"/>
    <mergeCell ref="B213:C213"/>
    <mergeCell ref="B236:C236"/>
    <mergeCell ref="B237:C237"/>
    <mergeCell ref="B238:C238"/>
    <mergeCell ref="B239:C239"/>
    <mergeCell ref="B240:C240"/>
    <mergeCell ref="B241:C241"/>
    <mergeCell ref="B256:C256"/>
    <mergeCell ref="B258:C258"/>
    <mergeCell ref="B268:C268"/>
    <mergeCell ref="B249:C249"/>
    <mergeCell ref="B250:C250"/>
    <mergeCell ref="B242:C242"/>
    <mergeCell ref="B243:C243"/>
    <mergeCell ref="B245:C245"/>
    <mergeCell ref="B246:C246"/>
    <mergeCell ref="B247:C247"/>
    <mergeCell ref="B353:C353"/>
    <mergeCell ref="B290:C290"/>
    <mergeCell ref="B342:C342"/>
    <mergeCell ref="B262:C262"/>
    <mergeCell ref="B264:C264"/>
    <mergeCell ref="B265:C265"/>
    <mergeCell ref="B266:C266"/>
    <mergeCell ref="B336:C336"/>
    <mergeCell ref="B338:C338"/>
    <mergeCell ref="B308:C308"/>
    <mergeCell ref="B309:C309"/>
    <mergeCell ref="B267:C267"/>
    <mergeCell ref="B305:C305"/>
    <mergeCell ref="B307:C307"/>
    <mergeCell ref="B287:C287"/>
    <mergeCell ref="B288:C288"/>
    <mergeCell ref="B289:C289"/>
    <mergeCell ref="B291:C291"/>
    <mergeCell ref="B302:C302"/>
    <mergeCell ref="B380:C380"/>
    <mergeCell ref="B381:C381"/>
    <mergeCell ref="B382:C382"/>
    <mergeCell ref="B317:C317"/>
    <mergeCell ref="B356:C356"/>
    <mergeCell ref="B374:C374"/>
    <mergeCell ref="B375:C375"/>
    <mergeCell ref="B376:C376"/>
    <mergeCell ref="B354:C354"/>
    <mergeCell ref="B352:C352"/>
    <mergeCell ref="B355:C355"/>
    <mergeCell ref="B315:C315"/>
    <mergeCell ref="B383:C383"/>
    <mergeCell ref="B384:C384"/>
    <mergeCell ref="B385:C385"/>
    <mergeCell ref="B386:C386"/>
    <mergeCell ref="B377:C377"/>
    <mergeCell ref="B378:C378"/>
    <mergeCell ref="B379:C379"/>
    <mergeCell ref="B332:C332"/>
    <mergeCell ref="B324:C324"/>
    <mergeCell ref="B325:C325"/>
    <mergeCell ref="B326:C326"/>
    <mergeCell ref="B327:C327"/>
    <mergeCell ref="B303:C303"/>
    <mergeCell ref="B304:C304"/>
    <mergeCell ref="B318:C318"/>
    <mergeCell ref="B310:C310"/>
    <mergeCell ref="B314:C314"/>
    <mergeCell ref="B316:C316"/>
    <mergeCell ref="B349:C349"/>
    <mergeCell ref="B329:C329"/>
    <mergeCell ref="B331:C331"/>
    <mergeCell ref="B328:C328"/>
    <mergeCell ref="B343:C343"/>
    <mergeCell ref="B347:C347"/>
    <mergeCell ref="B348:C348"/>
    <mergeCell ref="B339:C339"/>
    <mergeCell ref="B340:C340"/>
    <mergeCell ref="B341:C341"/>
    <mergeCell ref="B261:C261"/>
    <mergeCell ref="B390:C390"/>
    <mergeCell ref="B391:C391"/>
    <mergeCell ref="B333:C333"/>
    <mergeCell ref="B334:C334"/>
    <mergeCell ref="B335:C335"/>
    <mergeCell ref="B388:C388"/>
    <mergeCell ref="B389:C389"/>
    <mergeCell ref="B350:C350"/>
    <mergeCell ref="B351:C351"/>
  </mergeCells>
  <conditionalFormatting sqref="D234:D243 D262:E268 D374:E386 D291:E291 D314:E318 D338:E343 D347:E351 D324:E328 D249:D250 D302:E304 D232:E232 D287:E289 D110:E136 D196:E213 E195 D353:E356 E352 D331:E335 E329 D95:E103 D230:E230 D256 D246:D247 D193:E194 D306:E310 E305 D144:E174 D177:E177 D138:E142 D56:E90">
    <cfRule type="cellIs" priority="64" dxfId="79" operator="equal" stopIfTrue="1">
      <formula>0</formula>
    </cfRule>
  </conditionalFormatting>
  <conditionalFormatting sqref="D121:D136 D139:D142 D144:D147">
    <cfRule type="cellIs" priority="63" dxfId="79" operator="equal" stopIfTrue="1">
      <formula>0</formula>
    </cfRule>
  </conditionalFormatting>
  <conditionalFormatting sqref="D196:D204">
    <cfRule type="cellIs" priority="61" dxfId="79" operator="equal" stopIfTrue="1">
      <formula>0</formula>
    </cfRule>
  </conditionalFormatting>
  <conditionalFormatting sqref="D287:D289">
    <cfRule type="cellIs" priority="58" dxfId="79" operator="equal" stopIfTrue="1">
      <formula>0</formula>
    </cfRule>
  </conditionalFormatting>
  <conditionalFormatting sqref="D338:D341">
    <cfRule type="cellIs" priority="57" dxfId="79" operator="equal" stopIfTrue="1">
      <formula>0</formula>
    </cfRule>
  </conditionalFormatting>
  <conditionalFormatting sqref="D331:D334 D347:D350 D324:D327 D302:D303 D314:D316 D374:D385">
    <cfRule type="cellIs" priority="55" dxfId="79" operator="equal" stopIfTrue="1">
      <formula>0</formula>
    </cfRule>
  </conditionalFormatting>
  <conditionalFormatting sqref="E336 E249:E250 E234:E243 E258:E259 E256 E245:E247">
    <cfRule type="cellIs" priority="54" dxfId="79" operator="equal" stopIfTrue="1">
      <formula>0</formula>
    </cfRule>
  </conditionalFormatting>
  <conditionalFormatting sqref="D234:D243 D249:D250 D258:D259 D256 D246:D247">
    <cfRule type="cellIs" priority="53" dxfId="79" operator="equal" stopIfTrue="1">
      <formula>0</formula>
    </cfRule>
  </conditionalFormatting>
  <conditionalFormatting sqref="E357:E373">
    <cfRule type="cellIs" priority="50" dxfId="79" operator="equal" stopIfTrue="1">
      <formula>0</formula>
    </cfRule>
  </conditionalFormatting>
  <conditionalFormatting sqref="D357:D373">
    <cfRule type="cellIs" priority="49" dxfId="79" operator="equal" stopIfTrue="1">
      <formula>0</formula>
    </cfRule>
  </conditionalFormatting>
  <conditionalFormatting sqref="E344:E346">
    <cfRule type="cellIs" priority="46" dxfId="79" operator="equal" stopIfTrue="1">
      <formula>0</formula>
    </cfRule>
  </conditionalFormatting>
  <conditionalFormatting sqref="D344:D346">
    <cfRule type="cellIs" priority="45" dxfId="79" operator="equal" stopIfTrue="1">
      <formula>0</formula>
    </cfRule>
  </conditionalFormatting>
  <conditionalFormatting sqref="E269:E286">
    <cfRule type="cellIs" priority="43" dxfId="79" operator="equal" stopIfTrue="1">
      <formula>0</formula>
    </cfRule>
  </conditionalFormatting>
  <conditionalFormatting sqref="D269:D286">
    <cfRule type="cellIs" priority="42" dxfId="79" operator="equal" stopIfTrue="1">
      <formula>0</formula>
    </cfRule>
  </conditionalFormatting>
  <conditionalFormatting sqref="E319:E323">
    <cfRule type="cellIs" priority="39" dxfId="79" operator="equal" stopIfTrue="1">
      <formula>0</formula>
    </cfRule>
  </conditionalFormatting>
  <conditionalFormatting sqref="D319:D323">
    <cfRule type="cellIs" priority="38" dxfId="79" operator="equal" stopIfTrue="1">
      <formula>0</formula>
    </cfRule>
  </conditionalFormatting>
  <conditionalFormatting sqref="D231:E231">
    <cfRule type="cellIs" priority="37" dxfId="79" operator="equal" stopIfTrue="1">
      <formula>0</formula>
    </cfRule>
  </conditionalFormatting>
  <conditionalFormatting sqref="E311:E313">
    <cfRule type="cellIs" priority="36" dxfId="79" operator="equal" stopIfTrue="1">
      <formula>0</formula>
    </cfRule>
  </conditionalFormatting>
  <conditionalFormatting sqref="D311:D313">
    <cfRule type="cellIs" priority="35" dxfId="79" operator="equal" stopIfTrue="1">
      <formula>0</formula>
    </cfRule>
  </conditionalFormatting>
  <conditionalFormatting sqref="D290:E290">
    <cfRule type="cellIs" priority="30" dxfId="79" operator="equal" stopIfTrue="1">
      <formula>0</formula>
    </cfRule>
  </conditionalFormatting>
  <conditionalFormatting sqref="D51:D53">
    <cfRule type="cellIs" priority="29" dxfId="79" operator="equal" stopIfTrue="1">
      <formula>0</formula>
    </cfRule>
  </conditionalFormatting>
  <conditionalFormatting sqref="D104:E109">
    <cfRule type="cellIs" priority="27" dxfId="79" operator="equal" stopIfTrue="1">
      <formula>0</formula>
    </cfRule>
  </conditionalFormatting>
  <conditionalFormatting sqref="D248:E248">
    <cfRule type="cellIs" priority="28" dxfId="79" operator="equal" stopIfTrue="1">
      <formula>0</formula>
    </cfRule>
  </conditionalFormatting>
  <conditionalFormatting sqref="E292:E301">
    <cfRule type="cellIs" priority="26" dxfId="79" operator="equal" stopIfTrue="1">
      <formula>0</formula>
    </cfRule>
  </conditionalFormatting>
  <conditionalFormatting sqref="D292:D301">
    <cfRule type="cellIs" priority="25" dxfId="79" operator="equal" stopIfTrue="1">
      <formula>0</formula>
    </cfRule>
  </conditionalFormatting>
  <conditionalFormatting sqref="D260:E260">
    <cfRule type="cellIs" priority="24" dxfId="79" operator="equal" stopIfTrue="1">
      <formula>0</formula>
    </cfRule>
  </conditionalFormatting>
  <conditionalFormatting sqref="D261">
    <cfRule type="cellIs" priority="23" dxfId="79" operator="equal" stopIfTrue="1">
      <formula>0</formula>
    </cfRule>
  </conditionalFormatting>
  <conditionalFormatting sqref="E261">
    <cfRule type="cellIs" priority="22" dxfId="79" operator="equal" stopIfTrue="1">
      <formula>0</formula>
    </cfRule>
  </conditionalFormatting>
  <conditionalFormatting sqref="L261">
    <cfRule type="cellIs" priority="21" dxfId="79" operator="equal" stopIfTrue="1">
      <formula>0</formula>
    </cfRule>
  </conditionalFormatting>
  <conditionalFormatting sqref="D245">
    <cfRule type="cellIs" priority="19" dxfId="79" operator="equal" stopIfTrue="1">
      <formula>0</formula>
    </cfRule>
  </conditionalFormatting>
  <conditionalFormatting sqref="D389">
    <cfRule type="cellIs" priority="18" dxfId="79" operator="equal" stopIfTrue="1">
      <formula>0</formula>
    </cfRule>
  </conditionalFormatting>
  <conditionalFormatting sqref="D43">
    <cfRule type="cellIs" priority="16" dxfId="79" operator="equal" stopIfTrue="1">
      <formula>0</formula>
    </cfRule>
  </conditionalFormatting>
  <conditionalFormatting sqref="D91:E94">
    <cfRule type="cellIs" priority="15" dxfId="79" operator="equal" stopIfTrue="1">
      <formula>0</formula>
    </cfRule>
  </conditionalFormatting>
  <conditionalFormatting sqref="D214:E229">
    <cfRule type="cellIs" priority="14" dxfId="79" operator="equal" stopIfTrue="1">
      <formula>0</formula>
    </cfRule>
  </conditionalFormatting>
  <conditionalFormatting sqref="D233:E233">
    <cfRule type="cellIs" priority="13" dxfId="79" operator="equal" stopIfTrue="1">
      <formula>0</formula>
    </cfRule>
  </conditionalFormatting>
  <conditionalFormatting sqref="E251:E255">
    <cfRule type="cellIs" priority="12" dxfId="79" operator="equal" stopIfTrue="1">
      <formula>0</formula>
    </cfRule>
  </conditionalFormatting>
  <conditionalFormatting sqref="D251:D255">
    <cfRule type="cellIs" priority="11" dxfId="79" operator="equal" stopIfTrue="1">
      <formula>0</formula>
    </cfRule>
  </conditionalFormatting>
  <conditionalFormatting sqref="E330">
    <cfRule type="cellIs" priority="10" dxfId="79" operator="equal" stopIfTrue="1">
      <formula>0</formula>
    </cfRule>
  </conditionalFormatting>
  <conditionalFormatting sqref="D330">
    <cfRule type="cellIs" priority="9" dxfId="79" operator="equal" stopIfTrue="1">
      <formula>0</formula>
    </cfRule>
  </conditionalFormatting>
  <conditionalFormatting sqref="D175:E176">
    <cfRule type="cellIs" priority="8" dxfId="79" operator="equal" stopIfTrue="1">
      <formula>0</formula>
    </cfRule>
  </conditionalFormatting>
  <conditionalFormatting sqref="D178:E192">
    <cfRule type="cellIs" priority="5" dxfId="79" operator="equal" stopIfTrue="1">
      <formula>0</formula>
    </cfRule>
  </conditionalFormatting>
  <conditionalFormatting sqref="D143:E143">
    <cfRule type="cellIs" priority="4" dxfId="79" operator="equal" stopIfTrue="1">
      <formula>0</formula>
    </cfRule>
  </conditionalFormatting>
  <conditionalFormatting sqref="D337">
    <cfRule type="cellIs" priority="2" dxfId="79" operator="equal" stopIfTrue="1">
      <formula>0</formula>
    </cfRule>
  </conditionalFormatting>
  <conditionalFormatting sqref="E337">
    <cfRule type="cellIs" priority="3" dxfId="79" operator="equal" stopIfTrue="1">
      <formula>0</formula>
    </cfRule>
  </conditionalFormatting>
  <conditionalFormatting sqref="D137:E137">
    <cfRule type="cellIs" priority="1" dxfId="79" operator="equal" stopIfTrue="1">
      <formula>0</formula>
    </cfRule>
  </conditionalFormatting>
  <printOptions/>
  <pageMargins left="0.5118110236220472" right="0.4330708661417323" top="0.35433070866141736" bottom="0.35433070866141736" header="0.15748031496062992" footer="0.11811023622047245"/>
  <pageSetup fitToHeight="5" horizontalDpi="600" verticalDpi="600" orientation="portrait" paperSize="9" scale="52" r:id="rId3"/>
  <headerFooter>
    <oddHeader>&amp;C                                                                    &amp;F, Страница &amp;P из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69"/>
  <sheetViews>
    <sheetView zoomScalePageLayoutView="0" workbookViewId="0" topLeftCell="A1">
      <selection activeCell="A2" sqref="A2"/>
    </sheetView>
  </sheetViews>
  <sheetFormatPr defaultColWidth="12.75390625" defaultRowHeight="12.75"/>
  <cols>
    <col min="1" max="1" width="98.875" style="210" customWidth="1"/>
  </cols>
  <sheetData>
    <row r="1" ht="12.75">
      <c r="A1" s="197" t="s">
        <v>56</v>
      </c>
    </row>
    <row r="2" ht="29.25">
      <c r="A2" s="198" t="s">
        <v>148</v>
      </c>
    </row>
    <row r="3" ht="63">
      <c r="A3" s="199" t="s">
        <v>175</v>
      </c>
    </row>
    <row r="4" ht="14.25">
      <c r="A4" s="200" t="s">
        <v>14</v>
      </c>
    </row>
    <row r="5" ht="15">
      <c r="A5" s="201" t="s">
        <v>15</v>
      </c>
    </row>
    <row r="6" ht="15">
      <c r="A6" s="201" t="s">
        <v>16</v>
      </c>
    </row>
    <row r="7" ht="15">
      <c r="A7" s="201" t="s">
        <v>17</v>
      </c>
    </row>
    <row r="8" ht="30">
      <c r="A8" s="201" t="s">
        <v>18</v>
      </c>
    </row>
    <row r="9" ht="15">
      <c r="A9" s="201" t="s">
        <v>19</v>
      </c>
    </row>
    <row r="10" ht="15">
      <c r="A10" s="201" t="s">
        <v>20</v>
      </c>
    </row>
    <row r="11" ht="15">
      <c r="A11" s="201" t="s">
        <v>21</v>
      </c>
    </row>
    <row r="12" ht="30">
      <c r="A12" s="201" t="s">
        <v>22</v>
      </c>
    </row>
    <row r="13" ht="15">
      <c r="A13" s="201" t="s">
        <v>23</v>
      </c>
    </row>
    <row r="14" ht="15">
      <c r="A14" s="201" t="s">
        <v>24</v>
      </c>
    </row>
    <row r="15" ht="15">
      <c r="A15" s="201" t="s">
        <v>25</v>
      </c>
    </row>
    <row r="16" ht="14.25">
      <c r="A16" s="200" t="s">
        <v>26</v>
      </c>
    </row>
    <row r="17" ht="60">
      <c r="A17" s="201" t="s">
        <v>27</v>
      </c>
    </row>
    <row r="18" ht="15">
      <c r="A18" s="201" t="s">
        <v>28</v>
      </c>
    </row>
    <row r="19" ht="30">
      <c r="A19" s="201" t="s">
        <v>29</v>
      </c>
    </row>
    <row r="20" ht="30">
      <c r="A20" s="201" t="s">
        <v>30</v>
      </c>
    </row>
    <row r="21" ht="30">
      <c r="A21" s="201" t="s">
        <v>31</v>
      </c>
    </row>
    <row r="22" ht="30">
      <c r="A22" s="201" t="s">
        <v>32</v>
      </c>
    </row>
    <row r="23" ht="15">
      <c r="A23" s="201" t="s">
        <v>33</v>
      </c>
    </row>
    <row r="24" ht="30">
      <c r="A24" s="201" t="s">
        <v>34</v>
      </c>
    </row>
    <row r="25" ht="14.25">
      <c r="A25" s="200" t="s">
        <v>35</v>
      </c>
    </row>
    <row r="26" ht="45">
      <c r="A26" s="201" t="s">
        <v>36</v>
      </c>
    </row>
    <row r="27" ht="30">
      <c r="A27" s="201" t="s">
        <v>37</v>
      </c>
    </row>
    <row r="28" ht="45">
      <c r="A28" s="201" t="s">
        <v>38</v>
      </c>
    </row>
    <row r="29" ht="45">
      <c r="A29" s="201" t="s">
        <v>39</v>
      </c>
    </row>
    <row r="30" ht="14.25">
      <c r="A30" s="200" t="s">
        <v>40</v>
      </c>
    </row>
    <row r="31" ht="30">
      <c r="A31" s="201" t="s">
        <v>41</v>
      </c>
    </row>
    <row r="32" ht="15">
      <c r="A32" s="201" t="s">
        <v>42</v>
      </c>
    </row>
    <row r="33" ht="30">
      <c r="A33" s="201" t="s">
        <v>43</v>
      </c>
    </row>
    <row r="34" ht="45">
      <c r="A34" s="202" t="s">
        <v>44</v>
      </c>
    </row>
    <row r="35" ht="14.25">
      <c r="A35" s="200" t="s">
        <v>45</v>
      </c>
    </row>
    <row r="36" ht="30">
      <c r="A36" s="201" t="s">
        <v>46</v>
      </c>
    </row>
    <row r="37" ht="15">
      <c r="A37" s="201" t="s">
        <v>47</v>
      </c>
    </row>
    <row r="38" ht="14.25">
      <c r="A38" s="203" t="s">
        <v>48</v>
      </c>
    </row>
    <row r="39" ht="30">
      <c r="A39" s="201" t="s">
        <v>49</v>
      </c>
    </row>
    <row r="40" ht="30">
      <c r="A40" s="201" t="s">
        <v>50</v>
      </c>
    </row>
    <row r="41" ht="15">
      <c r="A41" s="201" t="s">
        <v>51</v>
      </c>
    </row>
    <row r="42" ht="15">
      <c r="A42" s="201" t="s">
        <v>52</v>
      </c>
    </row>
    <row r="43" ht="15">
      <c r="A43" s="201" t="s">
        <v>53</v>
      </c>
    </row>
    <row r="44" ht="15">
      <c r="A44" s="201" t="s">
        <v>54</v>
      </c>
    </row>
    <row r="45" ht="14.25">
      <c r="A45" s="204" t="s">
        <v>55</v>
      </c>
    </row>
    <row r="46" s="39" customFormat="1" ht="15">
      <c r="A46" s="205"/>
    </row>
    <row r="47" s="39" customFormat="1" ht="15">
      <c r="A47" s="206" t="s">
        <v>209</v>
      </c>
    </row>
    <row r="48" s="39" customFormat="1" ht="15">
      <c r="A48" s="207" t="s">
        <v>210</v>
      </c>
    </row>
    <row r="49" s="39" customFormat="1" ht="15">
      <c r="A49" s="208"/>
    </row>
    <row r="50" s="39" customFormat="1" ht="14.25">
      <c r="A50" s="207" t="s">
        <v>211</v>
      </c>
    </row>
    <row r="51" s="39" customFormat="1" ht="30">
      <c r="A51" s="208" t="s">
        <v>212</v>
      </c>
    </row>
    <row r="52" s="39" customFormat="1" ht="15">
      <c r="A52" s="208" t="s">
        <v>213</v>
      </c>
    </row>
    <row r="53" s="39" customFormat="1" ht="15">
      <c r="A53" s="208" t="s">
        <v>214</v>
      </c>
    </row>
    <row r="54" s="39" customFormat="1" ht="15">
      <c r="A54" s="208" t="s">
        <v>215</v>
      </c>
    </row>
    <row r="55" s="39" customFormat="1" ht="14.25">
      <c r="A55" s="207" t="s">
        <v>216</v>
      </c>
    </row>
    <row r="56" s="39" customFormat="1" ht="45">
      <c r="A56" s="208" t="s">
        <v>217</v>
      </c>
    </row>
    <row r="57" s="39" customFormat="1" ht="45">
      <c r="A57" s="211" t="s">
        <v>230</v>
      </c>
    </row>
    <row r="58" s="39" customFormat="1" ht="90">
      <c r="A58" s="208" t="s">
        <v>218</v>
      </c>
    </row>
    <row r="59" s="39" customFormat="1" ht="60">
      <c r="A59" s="208" t="s">
        <v>219</v>
      </c>
    </row>
    <row r="60" s="39" customFormat="1" ht="30">
      <c r="A60" s="208" t="s">
        <v>220</v>
      </c>
    </row>
    <row r="61" s="39" customFormat="1" ht="14.25">
      <c r="A61" s="207" t="s">
        <v>221</v>
      </c>
    </row>
    <row r="62" s="39" customFormat="1" ht="90">
      <c r="A62" s="208" t="s">
        <v>222</v>
      </c>
    </row>
    <row r="63" s="39" customFormat="1" ht="75">
      <c r="A63" s="208" t="s">
        <v>223</v>
      </c>
    </row>
    <row r="64" s="39" customFormat="1" ht="60">
      <c r="A64" s="209" t="s">
        <v>224</v>
      </c>
    </row>
    <row r="65" s="39" customFormat="1" ht="15">
      <c r="A65" s="208" t="s">
        <v>225</v>
      </c>
    </row>
    <row r="66" s="39" customFormat="1" ht="14.25">
      <c r="A66" s="207" t="s">
        <v>226</v>
      </c>
    </row>
    <row r="67" s="39" customFormat="1" ht="45">
      <c r="A67" s="208" t="s">
        <v>227</v>
      </c>
    </row>
    <row r="68" s="39" customFormat="1" ht="60">
      <c r="A68" s="208" t="s">
        <v>228</v>
      </c>
    </row>
    <row r="69" s="39" customFormat="1" ht="45">
      <c r="A69" s="209" t="s">
        <v>229</v>
      </c>
    </row>
  </sheetData>
  <sheetProtection/>
  <hyperlinks>
    <hyperlink ref="A1" location="'Отчёт по статьям'!A1" display="вернуться в Отчё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L207"/>
  <sheetViews>
    <sheetView zoomScale="90" zoomScaleNormal="90" zoomScalePageLayoutView="0" workbookViewId="0" topLeftCell="A1">
      <selection activeCell="A6" sqref="A6:A15"/>
    </sheetView>
  </sheetViews>
  <sheetFormatPr defaultColWidth="9.00390625" defaultRowHeight="12.75"/>
  <cols>
    <col min="1" max="1" width="14.00390625" style="32" customWidth="1" collapsed="1"/>
    <col min="2" max="2" width="11.00390625" style="32" customWidth="1" collapsed="1"/>
    <col min="3" max="3" width="8.00390625" style="28" customWidth="1" collapsed="1"/>
    <col min="4" max="4" width="12.25390625" style="29" bestFit="1" customWidth="1" collapsed="1"/>
    <col min="5" max="5" width="11.75390625" style="29" customWidth="1"/>
    <col min="6" max="6" width="11.375" style="29" customWidth="1"/>
    <col min="7" max="7" width="14.25390625" style="30" customWidth="1"/>
    <col min="8" max="8" width="20.875" style="296" customWidth="1" collapsed="1"/>
    <col min="9" max="10" width="6.875" style="32" customWidth="1"/>
    <col min="11" max="11" width="6.875" style="33" customWidth="1"/>
    <col min="12" max="12" width="6.875" style="32" customWidth="1"/>
    <col min="13" max="13" width="9.375" style="24" customWidth="1"/>
    <col min="14" max="14" width="13.00390625" style="24" customWidth="1"/>
    <col min="15" max="16384" width="9.125" style="24" customWidth="1"/>
  </cols>
  <sheetData>
    <row r="1" spans="1:12" ht="118.5" customHeight="1">
      <c r="A1" s="366" t="s">
        <v>178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8"/>
    </row>
    <row r="2" ht="15" customHeight="1"/>
    <row r="3" spans="1:12" ht="15" customHeight="1">
      <c r="A3" s="302" t="s">
        <v>66</v>
      </c>
      <c r="B3" s="303">
        <f>'Отчёт по статьям'!D1</f>
        <v>42338</v>
      </c>
      <c r="I3" s="371" t="s">
        <v>670</v>
      </c>
      <c r="J3" s="371"/>
      <c r="K3" s="373" t="s">
        <v>669</v>
      </c>
      <c r="L3" s="373"/>
    </row>
    <row r="4" spans="1:12" ht="15" customHeight="1">
      <c r="A4" s="289">
        <f>A6+A8+A9+A11+A12+A13+A15</f>
        <v>2642893.090000001</v>
      </c>
      <c r="B4" s="363" t="s">
        <v>658</v>
      </c>
      <c r="C4" s="364"/>
      <c r="D4" s="364"/>
      <c r="E4" s="364"/>
      <c r="F4" s="364"/>
      <c r="G4" s="364"/>
      <c r="H4" s="364"/>
      <c r="I4" s="372">
        <f>SUM(I6:I15)</f>
        <v>3642002.19</v>
      </c>
      <c r="J4" s="372"/>
      <c r="K4" s="372">
        <f>SUM(K6:K15)</f>
        <v>-1072609.0999999992</v>
      </c>
      <c r="L4" s="372"/>
    </row>
    <row r="5" spans="9:12" ht="12.75">
      <c r="I5" s="296"/>
      <c r="J5" s="296"/>
      <c r="K5" s="296"/>
      <c r="L5" s="296"/>
    </row>
    <row r="6" spans="1:12" ht="15" customHeight="1">
      <c r="A6" s="255">
        <v>299778.43000000005</v>
      </c>
      <c r="B6" s="360" t="s">
        <v>660</v>
      </c>
      <c r="C6" s="360"/>
      <c r="D6" s="360"/>
      <c r="E6" s="358" t="s">
        <v>668</v>
      </c>
      <c r="F6" s="358"/>
      <c r="G6" s="358"/>
      <c r="H6" s="359"/>
      <c r="I6" s="370">
        <f>410000+48000</f>
        <v>458000</v>
      </c>
      <c r="J6" s="370"/>
      <c r="K6" s="370">
        <f>A6-I6</f>
        <v>-158221.56999999995</v>
      </c>
      <c r="L6" s="370"/>
    </row>
    <row r="7" spans="9:12" ht="12.75">
      <c r="I7" s="296"/>
      <c r="J7" s="296"/>
      <c r="K7" s="296"/>
      <c r="L7" s="296"/>
    </row>
    <row r="8" spans="1:12" ht="15" customHeight="1">
      <c r="A8" s="255">
        <v>339994.8</v>
      </c>
      <c r="B8" s="360" t="s">
        <v>67</v>
      </c>
      <c r="C8" s="360"/>
      <c r="D8" s="360"/>
      <c r="E8" s="358" t="s">
        <v>661</v>
      </c>
      <c r="F8" s="358"/>
      <c r="G8" s="358"/>
      <c r="H8" s="359"/>
      <c r="I8" s="370">
        <v>748693.17</v>
      </c>
      <c r="J8" s="370"/>
      <c r="K8" s="370">
        <f>A8-I8</f>
        <v>-408698.37000000005</v>
      </c>
      <c r="L8" s="370"/>
    </row>
    <row r="9" spans="1:12" ht="15" customHeight="1">
      <c r="A9" s="255">
        <v>358611.51</v>
      </c>
      <c r="B9" s="360" t="s">
        <v>256</v>
      </c>
      <c r="C9" s="360"/>
      <c r="D9" s="360"/>
      <c r="E9" s="358" t="s">
        <v>662</v>
      </c>
      <c r="F9" s="358"/>
      <c r="G9" s="358"/>
      <c r="H9" s="359"/>
      <c r="I9" s="370">
        <v>365564</v>
      </c>
      <c r="J9" s="370"/>
      <c r="K9" s="370">
        <f>A9-I9</f>
        <v>-6952.489999999991</v>
      </c>
      <c r="L9" s="370"/>
    </row>
    <row r="10" spans="9:12" ht="12.75">
      <c r="I10" s="296"/>
      <c r="J10" s="296"/>
      <c r="K10" s="296"/>
      <c r="L10" s="296"/>
    </row>
    <row r="11" spans="1:12" ht="15" customHeight="1">
      <c r="A11" s="255">
        <f>F109</f>
        <v>595982.1400000006</v>
      </c>
      <c r="B11" s="360" t="s">
        <v>659</v>
      </c>
      <c r="C11" s="360"/>
      <c r="D11" s="360"/>
      <c r="E11" s="361" t="s">
        <v>655</v>
      </c>
      <c r="F11" s="361"/>
      <c r="G11" s="361"/>
      <c r="H11" s="362"/>
      <c r="I11" s="370">
        <v>1060480.9</v>
      </c>
      <c r="J11" s="370"/>
      <c r="K11" s="370">
        <f>A11-I11</f>
        <v>-464498.7599999993</v>
      </c>
      <c r="L11" s="370"/>
    </row>
    <row r="12" spans="1:12" ht="15" customHeight="1">
      <c r="A12" s="255">
        <f>E129</f>
        <v>874250</v>
      </c>
      <c r="B12" s="360" t="s">
        <v>654</v>
      </c>
      <c r="C12" s="360"/>
      <c r="D12" s="360"/>
      <c r="E12" s="361" t="s">
        <v>656</v>
      </c>
      <c r="F12" s="361"/>
      <c r="G12" s="361"/>
      <c r="H12" s="362"/>
      <c r="I12" s="370">
        <f>A12</f>
        <v>874250</v>
      </c>
      <c r="J12" s="370"/>
      <c r="K12" s="370">
        <f>A12-I12</f>
        <v>0</v>
      </c>
      <c r="L12" s="370"/>
    </row>
    <row r="13" spans="1:12" ht="15" customHeight="1">
      <c r="A13" s="255">
        <v>73500</v>
      </c>
      <c r="B13" s="360" t="s">
        <v>450</v>
      </c>
      <c r="C13" s="360"/>
      <c r="D13" s="360"/>
      <c r="E13" s="361" t="s">
        <v>657</v>
      </c>
      <c r="F13" s="361"/>
      <c r="G13" s="361"/>
      <c r="H13" s="362"/>
      <c r="I13" s="370"/>
      <c r="J13" s="370"/>
      <c r="K13" s="370"/>
      <c r="L13" s="370"/>
    </row>
    <row r="14" spans="9:12" ht="12.75">
      <c r="I14" s="296"/>
      <c r="J14" s="296"/>
      <c r="K14" s="296"/>
      <c r="L14" s="296"/>
    </row>
    <row r="15" spans="1:12" ht="15" customHeight="1">
      <c r="A15" s="255">
        <v>100776.21</v>
      </c>
      <c r="B15" s="369" t="s">
        <v>666</v>
      </c>
      <c r="C15" s="369"/>
      <c r="D15" s="369"/>
      <c r="E15" s="358" t="s">
        <v>667</v>
      </c>
      <c r="F15" s="358"/>
      <c r="G15" s="358"/>
      <c r="H15" s="359"/>
      <c r="I15" s="370">
        <f>135014.12</f>
        <v>135014.12</v>
      </c>
      <c r="J15" s="370"/>
      <c r="K15" s="370">
        <f>A15-I15</f>
        <v>-34237.90999999999</v>
      </c>
      <c r="L15" s="370"/>
    </row>
    <row r="18" spans="1:12" ht="15">
      <c r="A18" s="290" t="s">
        <v>663</v>
      </c>
      <c r="B18" s="160"/>
      <c r="C18" s="24"/>
      <c r="D18" s="24"/>
      <c r="E18" s="24"/>
      <c r="F18" s="24"/>
      <c r="G18" s="24"/>
      <c r="H18" s="301" t="s">
        <v>171</v>
      </c>
      <c r="I18" s="365" t="s">
        <v>131</v>
      </c>
      <c r="J18" s="365"/>
      <c r="K18" s="365"/>
      <c r="L18" s="365"/>
    </row>
    <row r="19" spans="1:12" s="42" customFormat="1" ht="24.75" customHeight="1">
      <c r="A19" s="134" t="s">
        <v>142</v>
      </c>
      <c r="B19" s="134" t="s">
        <v>172</v>
      </c>
      <c r="C19" s="134" t="s">
        <v>249</v>
      </c>
      <c r="D19" s="291" t="s">
        <v>137</v>
      </c>
      <c r="E19" s="292" t="s">
        <v>138</v>
      </c>
      <c r="F19" s="293" t="s">
        <v>665</v>
      </c>
      <c r="G19" s="134" t="s">
        <v>174</v>
      </c>
      <c r="H19" s="297" t="s">
        <v>1</v>
      </c>
      <c r="I19" s="276" t="s">
        <v>384</v>
      </c>
      <c r="J19" s="276" t="s">
        <v>385</v>
      </c>
      <c r="K19" s="276" t="s">
        <v>386</v>
      </c>
      <c r="L19" s="41" t="s">
        <v>71</v>
      </c>
    </row>
    <row r="20" spans="1:12" ht="14.25" customHeight="1">
      <c r="A20" s="27"/>
      <c r="B20" s="27"/>
      <c r="C20" s="35"/>
      <c r="D20" s="43"/>
      <c r="E20" s="43"/>
      <c r="F20" s="43"/>
      <c r="G20" s="44"/>
      <c r="H20" s="298"/>
      <c r="I20" s="35"/>
      <c r="J20" s="35"/>
      <c r="K20" s="35"/>
      <c r="L20" s="35"/>
    </row>
    <row r="21" spans="1:12" ht="14.25" customHeight="1">
      <c r="A21" s="27">
        <v>40459</v>
      </c>
      <c r="B21" s="27">
        <v>40459</v>
      </c>
      <c r="C21" s="35" t="s">
        <v>79</v>
      </c>
      <c r="D21" s="34"/>
      <c r="E21" s="34">
        <v>150000</v>
      </c>
      <c r="F21" s="34">
        <f>F20+E21-D21</f>
        <v>150000</v>
      </c>
      <c r="G21" s="35" t="s">
        <v>165</v>
      </c>
      <c r="H21" s="47" t="s">
        <v>73</v>
      </c>
      <c r="I21" s="35"/>
      <c r="J21" s="35"/>
      <c r="K21" s="35" t="s">
        <v>70</v>
      </c>
      <c r="L21" s="35"/>
    </row>
    <row r="22" spans="1:12" ht="14.25" customHeight="1">
      <c r="A22" s="27">
        <v>40528</v>
      </c>
      <c r="B22" s="27">
        <v>40528</v>
      </c>
      <c r="C22" s="35" t="s">
        <v>80</v>
      </c>
      <c r="D22" s="34"/>
      <c r="E22" s="34">
        <v>900000</v>
      </c>
      <c r="F22" s="34">
        <f aca="true" t="shared" si="0" ref="F22:F85">F21+E22-D22</f>
        <v>1050000</v>
      </c>
      <c r="G22" s="35" t="s">
        <v>165</v>
      </c>
      <c r="H22" s="47" t="s">
        <v>73</v>
      </c>
      <c r="I22" s="35"/>
      <c r="J22" s="35"/>
      <c r="K22" s="35" t="s">
        <v>70</v>
      </c>
      <c r="L22" s="35"/>
    </row>
    <row r="23" spans="1:12" ht="14.25" customHeight="1">
      <c r="A23" s="27">
        <v>40529</v>
      </c>
      <c r="B23" s="27">
        <v>40529</v>
      </c>
      <c r="C23" s="35" t="s">
        <v>81</v>
      </c>
      <c r="D23" s="34"/>
      <c r="E23" s="34">
        <v>400000</v>
      </c>
      <c r="F23" s="34">
        <f t="shared" si="0"/>
        <v>1450000</v>
      </c>
      <c r="G23" s="35" t="s">
        <v>165</v>
      </c>
      <c r="H23" s="47" t="s">
        <v>73</v>
      </c>
      <c r="I23" s="35"/>
      <c r="J23" s="35"/>
      <c r="K23" s="35" t="s">
        <v>70</v>
      </c>
      <c r="L23" s="35"/>
    </row>
    <row r="24" spans="1:12" ht="14.25" customHeight="1">
      <c r="A24" s="27">
        <v>40794</v>
      </c>
      <c r="B24" s="27">
        <v>40794</v>
      </c>
      <c r="C24" s="35" t="s">
        <v>64</v>
      </c>
      <c r="D24" s="34"/>
      <c r="E24" s="34">
        <v>200000</v>
      </c>
      <c r="F24" s="34">
        <f t="shared" si="0"/>
        <v>1650000</v>
      </c>
      <c r="G24" s="35" t="s">
        <v>165</v>
      </c>
      <c r="H24" s="47" t="s">
        <v>73</v>
      </c>
      <c r="I24" s="35"/>
      <c r="J24" s="35"/>
      <c r="K24" s="35" t="s">
        <v>70</v>
      </c>
      <c r="L24" s="35"/>
    </row>
    <row r="25" spans="1:12" ht="14.25" customHeight="1">
      <c r="A25" s="27">
        <v>40820</v>
      </c>
      <c r="B25" s="27">
        <v>40820</v>
      </c>
      <c r="C25" s="35" t="s">
        <v>76</v>
      </c>
      <c r="D25" s="34"/>
      <c r="E25" s="34">
        <v>163000</v>
      </c>
      <c r="F25" s="34">
        <f t="shared" si="0"/>
        <v>1813000</v>
      </c>
      <c r="G25" s="35" t="s">
        <v>165</v>
      </c>
      <c r="H25" s="47" t="s">
        <v>73</v>
      </c>
      <c r="I25" s="35"/>
      <c r="J25" s="35"/>
      <c r="K25" s="35" t="s">
        <v>70</v>
      </c>
      <c r="L25" s="35"/>
    </row>
    <row r="26" spans="1:12" ht="14.25" customHeight="1">
      <c r="A26" s="27">
        <v>40827</v>
      </c>
      <c r="B26" s="27">
        <v>40827</v>
      </c>
      <c r="C26" s="35" t="s">
        <v>82</v>
      </c>
      <c r="D26" s="34"/>
      <c r="E26" s="34">
        <v>117000</v>
      </c>
      <c r="F26" s="34">
        <f t="shared" si="0"/>
        <v>1930000</v>
      </c>
      <c r="G26" s="35" t="s">
        <v>165</v>
      </c>
      <c r="H26" s="47" t="s">
        <v>73</v>
      </c>
      <c r="I26" s="35"/>
      <c r="J26" s="35"/>
      <c r="K26" s="35" t="s">
        <v>70</v>
      </c>
      <c r="L26" s="35"/>
    </row>
    <row r="27" spans="1:12" ht="14.25" customHeight="1">
      <c r="A27" s="27">
        <v>40857</v>
      </c>
      <c r="B27" s="27">
        <v>40857</v>
      </c>
      <c r="C27" s="35" t="s">
        <v>83</v>
      </c>
      <c r="D27" s="34"/>
      <c r="E27" s="34">
        <v>181000</v>
      </c>
      <c r="F27" s="34">
        <f t="shared" si="0"/>
        <v>2111000</v>
      </c>
      <c r="G27" s="35" t="s">
        <v>165</v>
      </c>
      <c r="H27" s="47" t="s">
        <v>73</v>
      </c>
      <c r="I27" s="35"/>
      <c r="J27" s="35"/>
      <c r="K27" s="35" t="s">
        <v>70</v>
      </c>
      <c r="L27" s="35"/>
    </row>
    <row r="28" spans="1:12" ht="14.25" customHeight="1">
      <c r="A28" s="27">
        <v>40864</v>
      </c>
      <c r="B28" s="27">
        <v>40864</v>
      </c>
      <c r="C28" s="35" t="s">
        <v>84</v>
      </c>
      <c r="D28" s="34"/>
      <c r="E28" s="34">
        <v>57000</v>
      </c>
      <c r="F28" s="34">
        <f t="shared" si="0"/>
        <v>2168000</v>
      </c>
      <c r="G28" s="35" t="s">
        <v>165</v>
      </c>
      <c r="H28" s="47" t="s">
        <v>73</v>
      </c>
      <c r="I28" s="35"/>
      <c r="J28" s="35"/>
      <c r="K28" s="35" t="s">
        <v>70</v>
      </c>
      <c r="L28" s="35"/>
    </row>
    <row r="29" spans="1:12" ht="14.25" customHeight="1">
      <c r="A29" s="27">
        <v>40982</v>
      </c>
      <c r="B29" s="27">
        <v>40982</v>
      </c>
      <c r="C29" s="35" t="s">
        <v>6</v>
      </c>
      <c r="D29" s="34"/>
      <c r="E29" s="34">
        <v>4500</v>
      </c>
      <c r="F29" s="34">
        <f t="shared" si="0"/>
        <v>2172500</v>
      </c>
      <c r="G29" s="35" t="s">
        <v>165</v>
      </c>
      <c r="H29" s="47" t="s">
        <v>73</v>
      </c>
      <c r="I29" s="35" t="s">
        <v>68</v>
      </c>
      <c r="J29" s="35"/>
      <c r="K29" s="35"/>
      <c r="L29" s="35"/>
    </row>
    <row r="30" spans="1:12" ht="14.25" customHeight="1">
      <c r="A30" s="27">
        <v>41193</v>
      </c>
      <c r="B30" s="27">
        <v>41192</v>
      </c>
      <c r="C30" s="35" t="s">
        <v>61</v>
      </c>
      <c r="D30" s="34">
        <v>117000</v>
      </c>
      <c r="E30" s="34"/>
      <c r="F30" s="34">
        <f t="shared" si="0"/>
        <v>2055500</v>
      </c>
      <c r="G30" s="35" t="s">
        <v>165</v>
      </c>
      <c r="H30" s="47" t="s">
        <v>85</v>
      </c>
      <c r="I30" s="35"/>
      <c r="J30" s="35"/>
      <c r="K30" s="35" t="s">
        <v>70</v>
      </c>
      <c r="L30" s="35"/>
    </row>
    <row r="31" spans="1:12" ht="14.25" customHeight="1">
      <c r="A31" s="27">
        <v>41416</v>
      </c>
      <c r="B31" s="27">
        <v>41416</v>
      </c>
      <c r="C31" s="35" t="s">
        <v>64</v>
      </c>
      <c r="D31" s="34"/>
      <c r="E31" s="34">
        <v>41230</v>
      </c>
      <c r="F31" s="34">
        <f t="shared" si="0"/>
        <v>2096730</v>
      </c>
      <c r="G31" s="35" t="s">
        <v>165</v>
      </c>
      <c r="H31" s="47" t="s">
        <v>73</v>
      </c>
      <c r="I31" s="35"/>
      <c r="J31" s="35"/>
      <c r="K31" s="35" t="s">
        <v>70</v>
      </c>
      <c r="L31" s="35"/>
    </row>
    <row r="32" spans="1:12" ht="14.25" customHeight="1">
      <c r="A32" s="27">
        <v>41428</v>
      </c>
      <c r="B32" s="27">
        <v>41428</v>
      </c>
      <c r="C32" s="35" t="s">
        <v>86</v>
      </c>
      <c r="D32" s="34"/>
      <c r="E32" s="34">
        <v>263000</v>
      </c>
      <c r="F32" s="34">
        <f t="shared" si="0"/>
        <v>2359730</v>
      </c>
      <c r="G32" s="35" t="s">
        <v>165</v>
      </c>
      <c r="H32" s="47" t="s">
        <v>73</v>
      </c>
      <c r="I32" s="35"/>
      <c r="J32" s="35"/>
      <c r="K32" s="35" t="s">
        <v>70</v>
      </c>
      <c r="L32" s="35"/>
    </row>
    <row r="33" spans="1:12" ht="14.25" customHeight="1">
      <c r="A33" s="27">
        <v>41430</v>
      </c>
      <c r="B33" s="27">
        <v>41430</v>
      </c>
      <c r="C33" s="35" t="s">
        <v>87</v>
      </c>
      <c r="D33" s="34"/>
      <c r="E33" s="34">
        <v>198000</v>
      </c>
      <c r="F33" s="34">
        <f t="shared" si="0"/>
        <v>2557730</v>
      </c>
      <c r="G33" s="35" t="s">
        <v>165</v>
      </c>
      <c r="H33" s="47" t="s">
        <v>73</v>
      </c>
      <c r="I33" s="35"/>
      <c r="J33" s="35"/>
      <c r="K33" s="35" t="s">
        <v>70</v>
      </c>
      <c r="L33" s="35"/>
    </row>
    <row r="34" spans="1:12" ht="14.25" customHeight="1">
      <c r="A34" s="27">
        <v>41449</v>
      </c>
      <c r="B34" s="27">
        <v>41449</v>
      </c>
      <c r="C34" s="35" t="s">
        <v>75</v>
      </c>
      <c r="D34" s="34"/>
      <c r="E34" s="34">
        <v>88000</v>
      </c>
      <c r="F34" s="34">
        <f t="shared" si="0"/>
        <v>2645730</v>
      </c>
      <c r="G34" s="35" t="s">
        <v>165</v>
      </c>
      <c r="H34" s="47" t="s">
        <v>73</v>
      </c>
      <c r="I34" s="35"/>
      <c r="J34" s="35"/>
      <c r="K34" s="35" t="s">
        <v>70</v>
      </c>
      <c r="L34" s="35"/>
    </row>
    <row r="35" spans="1:12" ht="14.25" customHeight="1">
      <c r="A35" s="27">
        <v>41473</v>
      </c>
      <c r="B35" s="27">
        <v>41473</v>
      </c>
      <c r="C35" s="35" t="s">
        <v>78</v>
      </c>
      <c r="D35" s="34"/>
      <c r="E35" s="34">
        <v>212000</v>
      </c>
      <c r="F35" s="34">
        <f t="shared" si="0"/>
        <v>2857730</v>
      </c>
      <c r="G35" s="35" t="s">
        <v>165</v>
      </c>
      <c r="H35" s="47" t="s">
        <v>73</v>
      </c>
      <c r="I35" s="35"/>
      <c r="J35" s="35"/>
      <c r="K35" s="35" t="s">
        <v>70</v>
      </c>
      <c r="L35" s="35"/>
    </row>
    <row r="36" spans="1:12" ht="14.25" customHeight="1">
      <c r="A36" s="27">
        <v>41535</v>
      </c>
      <c r="B36" s="27">
        <v>41535</v>
      </c>
      <c r="C36" s="35" t="s">
        <v>88</v>
      </c>
      <c r="D36" s="34">
        <v>88000</v>
      </c>
      <c r="E36" s="34"/>
      <c r="F36" s="34">
        <f t="shared" si="0"/>
        <v>2769730</v>
      </c>
      <c r="G36" s="35" t="s">
        <v>165</v>
      </c>
      <c r="H36" s="47" t="s">
        <v>85</v>
      </c>
      <c r="I36" s="35"/>
      <c r="J36" s="35"/>
      <c r="K36" s="35" t="s">
        <v>70</v>
      </c>
      <c r="L36" s="35"/>
    </row>
    <row r="37" spans="1:12" ht="14.25" customHeight="1">
      <c r="A37" s="27">
        <v>41547</v>
      </c>
      <c r="B37" s="27">
        <v>41547</v>
      </c>
      <c r="C37" s="35" t="s">
        <v>89</v>
      </c>
      <c r="D37" s="34">
        <v>112000</v>
      </c>
      <c r="E37" s="34"/>
      <c r="F37" s="34">
        <f t="shared" si="0"/>
        <v>2657730</v>
      </c>
      <c r="G37" s="35" t="s">
        <v>165</v>
      </c>
      <c r="H37" s="47" t="s">
        <v>85</v>
      </c>
      <c r="I37" s="35"/>
      <c r="J37" s="35"/>
      <c r="K37" s="35" t="s">
        <v>70</v>
      </c>
      <c r="L37" s="35"/>
    </row>
    <row r="38" spans="1:12" ht="14.25" customHeight="1">
      <c r="A38" s="27">
        <v>41562</v>
      </c>
      <c r="B38" s="27">
        <v>41562</v>
      </c>
      <c r="C38" s="35" t="s">
        <v>90</v>
      </c>
      <c r="D38" s="34">
        <v>100000</v>
      </c>
      <c r="E38" s="34"/>
      <c r="F38" s="34">
        <f t="shared" si="0"/>
        <v>2557730</v>
      </c>
      <c r="G38" s="35" t="s">
        <v>165</v>
      </c>
      <c r="H38" s="47" t="s">
        <v>85</v>
      </c>
      <c r="I38" s="35"/>
      <c r="J38" s="35"/>
      <c r="K38" s="35" t="s">
        <v>70</v>
      </c>
      <c r="L38" s="35"/>
    </row>
    <row r="39" spans="1:12" ht="14.25" customHeight="1">
      <c r="A39" s="27">
        <v>41571</v>
      </c>
      <c r="B39" s="27">
        <v>41571</v>
      </c>
      <c r="C39" s="35" t="s">
        <v>91</v>
      </c>
      <c r="D39" s="34">
        <v>148000</v>
      </c>
      <c r="E39" s="34"/>
      <c r="F39" s="34">
        <f t="shared" si="0"/>
        <v>2409730</v>
      </c>
      <c r="G39" s="35" t="s">
        <v>165</v>
      </c>
      <c r="H39" s="47" t="s">
        <v>85</v>
      </c>
      <c r="I39" s="35"/>
      <c r="J39" s="35"/>
      <c r="K39" s="35" t="s">
        <v>70</v>
      </c>
      <c r="L39" s="35"/>
    </row>
    <row r="40" spans="1:12" ht="14.25" customHeight="1">
      <c r="A40" s="27">
        <v>41677</v>
      </c>
      <c r="B40" s="27">
        <v>41677</v>
      </c>
      <c r="C40" s="35" t="s">
        <v>80</v>
      </c>
      <c r="D40" s="34"/>
      <c r="E40" s="34">
        <v>61000</v>
      </c>
      <c r="F40" s="34">
        <f t="shared" si="0"/>
        <v>2470730</v>
      </c>
      <c r="G40" s="35" t="s">
        <v>165</v>
      </c>
      <c r="H40" s="47" t="s">
        <v>73</v>
      </c>
      <c r="I40" s="35"/>
      <c r="J40" s="35" t="s">
        <v>92</v>
      </c>
      <c r="K40" s="35" t="s">
        <v>70</v>
      </c>
      <c r="L40" s="35"/>
    </row>
    <row r="41" spans="1:12" ht="14.25" customHeight="1">
      <c r="A41" s="27">
        <v>41681</v>
      </c>
      <c r="B41" s="27">
        <v>41681</v>
      </c>
      <c r="C41" s="35" t="s">
        <v>60</v>
      </c>
      <c r="D41" s="34">
        <v>61000</v>
      </c>
      <c r="E41" s="34"/>
      <c r="F41" s="34">
        <f t="shared" si="0"/>
        <v>2409730</v>
      </c>
      <c r="G41" s="35" t="s">
        <v>165</v>
      </c>
      <c r="H41" s="47" t="s">
        <v>93</v>
      </c>
      <c r="I41" s="35"/>
      <c r="J41" s="35" t="s">
        <v>92</v>
      </c>
      <c r="K41" s="35" t="s">
        <v>70</v>
      </c>
      <c r="L41" s="35"/>
    </row>
    <row r="42" spans="1:12" ht="14.25" customHeight="1">
      <c r="A42" s="27">
        <v>41690</v>
      </c>
      <c r="B42" s="27">
        <v>41690</v>
      </c>
      <c r="C42" s="35" t="s">
        <v>94</v>
      </c>
      <c r="D42" s="34"/>
      <c r="E42" s="34">
        <v>10000</v>
      </c>
      <c r="F42" s="34">
        <f t="shared" si="0"/>
        <v>2419730</v>
      </c>
      <c r="G42" s="35" t="s">
        <v>165</v>
      </c>
      <c r="H42" s="47" t="s">
        <v>73</v>
      </c>
      <c r="I42" s="35"/>
      <c r="J42" s="35" t="s">
        <v>92</v>
      </c>
      <c r="K42" s="35" t="s">
        <v>70</v>
      </c>
      <c r="L42" s="35"/>
    </row>
    <row r="43" spans="1:12" ht="14.25" customHeight="1">
      <c r="A43" s="27">
        <v>41697</v>
      </c>
      <c r="B43" s="27">
        <v>41697</v>
      </c>
      <c r="C43" s="35" t="s">
        <v>95</v>
      </c>
      <c r="D43" s="34"/>
      <c r="E43" s="34">
        <v>15000</v>
      </c>
      <c r="F43" s="34">
        <f t="shared" si="0"/>
        <v>2434730</v>
      </c>
      <c r="G43" s="35" t="s">
        <v>165</v>
      </c>
      <c r="H43" s="47" t="s">
        <v>73</v>
      </c>
      <c r="I43" s="35"/>
      <c r="J43" s="35" t="s">
        <v>92</v>
      </c>
      <c r="K43" s="35" t="s">
        <v>70</v>
      </c>
      <c r="L43" s="35"/>
    </row>
    <row r="44" spans="1:12" ht="14.25" customHeight="1">
      <c r="A44" s="27">
        <v>41711</v>
      </c>
      <c r="B44" s="27">
        <v>41711</v>
      </c>
      <c r="C44" s="35" t="s">
        <v>96</v>
      </c>
      <c r="D44" s="34"/>
      <c r="E44" s="34">
        <v>3000</v>
      </c>
      <c r="F44" s="34">
        <f t="shared" si="0"/>
        <v>2437730</v>
      </c>
      <c r="G44" s="35" t="s">
        <v>165</v>
      </c>
      <c r="H44" s="47" t="s">
        <v>73</v>
      </c>
      <c r="I44" s="35"/>
      <c r="J44" s="35" t="s">
        <v>92</v>
      </c>
      <c r="K44" s="35" t="s">
        <v>70</v>
      </c>
      <c r="L44" s="35"/>
    </row>
    <row r="45" spans="1:12" ht="14.25" customHeight="1">
      <c r="A45" s="27">
        <v>41718</v>
      </c>
      <c r="B45" s="27">
        <v>41718</v>
      </c>
      <c r="C45" s="35" t="s">
        <v>63</v>
      </c>
      <c r="D45" s="34"/>
      <c r="E45" s="34">
        <v>100000</v>
      </c>
      <c r="F45" s="34">
        <f t="shared" si="0"/>
        <v>2537730</v>
      </c>
      <c r="G45" s="35" t="s">
        <v>165</v>
      </c>
      <c r="H45" s="47" t="s">
        <v>73</v>
      </c>
      <c r="I45" s="35"/>
      <c r="J45" s="35" t="s">
        <v>92</v>
      </c>
      <c r="K45" s="35" t="s">
        <v>70</v>
      </c>
      <c r="L45" s="35"/>
    </row>
    <row r="46" spans="1:12" ht="14.25" customHeight="1">
      <c r="A46" s="27">
        <v>41725</v>
      </c>
      <c r="B46" s="27">
        <v>41725</v>
      </c>
      <c r="C46" s="35" t="s">
        <v>97</v>
      </c>
      <c r="D46" s="34"/>
      <c r="E46" s="34">
        <v>2000</v>
      </c>
      <c r="F46" s="34">
        <f t="shared" si="0"/>
        <v>2539730</v>
      </c>
      <c r="G46" s="35" t="s">
        <v>165</v>
      </c>
      <c r="H46" s="47" t="s">
        <v>73</v>
      </c>
      <c r="I46" s="35"/>
      <c r="J46" s="35" t="s">
        <v>92</v>
      </c>
      <c r="K46" s="35" t="s">
        <v>70</v>
      </c>
      <c r="L46" s="35"/>
    </row>
    <row r="47" spans="1:12" ht="14.25" customHeight="1">
      <c r="A47" s="45">
        <v>41730</v>
      </c>
      <c r="B47" s="45">
        <v>41730</v>
      </c>
      <c r="C47" s="44" t="s">
        <v>98</v>
      </c>
      <c r="D47" s="34">
        <v>30000</v>
      </c>
      <c r="E47" s="34"/>
      <c r="F47" s="34">
        <f t="shared" si="0"/>
        <v>2509730</v>
      </c>
      <c r="G47" s="35" t="s">
        <v>165</v>
      </c>
      <c r="H47" s="49" t="s">
        <v>93</v>
      </c>
      <c r="I47" s="35"/>
      <c r="J47" s="35" t="s">
        <v>92</v>
      </c>
      <c r="K47" s="35" t="s">
        <v>70</v>
      </c>
      <c r="L47" s="35"/>
    </row>
    <row r="48" spans="1:12" ht="14.25" customHeight="1">
      <c r="A48" s="45">
        <v>41750</v>
      </c>
      <c r="B48" s="45">
        <v>41750</v>
      </c>
      <c r="C48" s="44" t="s">
        <v>65</v>
      </c>
      <c r="D48" s="34"/>
      <c r="E48" s="34">
        <v>400000</v>
      </c>
      <c r="F48" s="34">
        <f t="shared" si="0"/>
        <v>2909730</v>
      </c>
      <c r="G48" s="35" t="s">
        <v>165</v>
      </c>
      <c r="H48" s="47" t="s">
        <v>73</v>
      </c>
      <c r="I48" s="35"/>
      <c r="J48" s="35" t="s">
        <v>92</v>
      </c>
      <c r="K48" s="35" t="s">
        <v>70</v>
      </c>
      <c r="L48" s="35"/>
    </row>
    <row r="49" spans="1:12" ht="14.25" customHeight="1">
      <c r="A49" s="45">
        <v>41750</v>
      </c>
      <c r="B49" s="45">
        <v>41750</v>
      </c>
      <c r="C49" s="44" t="s">
        <v>99</v>
      </c>
      <c r="D49" s="34">
        <v>25000</v>
      </c>
      <c r="E49" s="34"/>
      <c r="F49" s="34">
        <f t="shared" si="0"/>
        <v>2884730</v>
      </c>
      <c r="G49" s="35" t="s">
        <v>165</v>
      </c>
      <c r="H49" s="49" t="s">
        <v>85</v>
      </c>
      <c r="I49" s="35"/>
      <c r="J49" s="35" t="s">
        <v>92</v>
      </c>
      <c r="K49" s="35" t="s">
        <v>70</v>
      </c>
      <c r="L49" s="35"/>
    </row>
    <row r="50" spans="1:12" ht="14.25" customHeight="1">
      <c r="A50" s="45">
        <v>41757</v>
      </c>
      <c r="B50" s="45">
        <v>41757</v>
      </c>
      <c r="C50" s="44" t="s">
        <v>100</v>
      </c>
      <c r="D50" s="34"/>
      <c r="E50" s="34">
        <v>25000</v>
      </c>
      <c r="F50" s="34">
        <f t="shared" si="0"/>
        <v>2909730</v>
      </c>
      <c r="G50" s="35" t="s">
        <v>165</v>
      </c>
      <c r="H50" s="47" t="s">
        <v>73</v>
      </c>
      <c r="I50" s="35"/>
      <c r="J50" s="35" t="s">
        <v>92</v>
      </c>
      <c r="K50" s="35" t="s">
        <v>70</v>
      </c>
      <c r="L50" s="35"/>
    </row>
    <row r="51" spans="1:12" ht="14.25" customHeight="1">
      <c r="A51" s="45">
        <v>41764</v>
      </c>
      <c r="B51" s="45">
        <v>41764</v>
      </c>
      <c r="C51" s="44" t="s">
        <v>101</v>
      </c>
      <c r="D51" s="34">
        <v>100000</v>
      </c>
      <c r="E51" s="34"/>
      <c r="F51" s="34">
        <f t="shared" si="0"/>
        <v>2809730</v>
      </c>
      <c r="G51" s="35" t="s">
        <v>165</v>
      </c>
      <c r="H51" s="49" t="s">
        <v>85</v>
      </c>
      <c r="I51" s="35"/>
      <c r="J51" s="35" t="s">
        <v>92</v>
      </c>
      <c r="K51" s="35" t="s">
        <v>70</v>
      </c>
      <c r="L51" s="35"/>
    </row>
    <row r="52" spans="1:12" ht="14.25" customHeight="1">
      <c r="A52" s="45">
        <v>41781</v>
      </c>
      <c r="B52" s="45">
        <v>41781</v>
      </c>
      <c r="C52" s="44" t="s">
        <v>102</v>
      </c>
      <c r="D52" s="34"/>
      <c r="E52" s="34">
        <v>19000</v>
      </c>
      <c r="F52" s="34">
        <f t="shared" si="0"/>
        <v>2828730</v>
      </c>
      <c r="G52" s="35" t="s">
        <v>165</v>
      </c>
      <c r="H52" s="47" t="s">
        <v>73</v>
      </c>
      <c r="I52" s="35"/>
      <c r="J52" s="35" t="s">
        <v>92</v>
      </c>
      <c r="K52" s="35" t="s">
        <v>70</v>
      </c>
      <c r="L52" s="35"/>
    </row>
    <row r="53" spans="1:12" ht="14.25" customHeight="1">
      <c r="A53" s="45">
        <v>41820</v>
      </c>
      <c r="B53" s="45">
        <v>41820</v>
      </c>
      <c r="C53" s="44">
        <v>1</v>
      </c>
      <c r="D53" s="34"/>
      <c r="E53" s="34">
        <v>35474</v>
      </c>
      <c r="F53" s="34">
        <f t="shared" si="0"/>
        <v>2864204</v>
      </c>
      <c r="G53" s="35" t="s">
        <v>165</v>
      </c>
      <c r="H53" s="47" t="s">
        <v>73</v>
      </c>
      <c r="I53" s="35"/>
      <c r="J53" s="35"/>
      <c r="K53" s="35"/>
      <c r="L53" s="35" t="s">
        <v>71</v>
      </c>
    </row>
    <row r="54" spans="1:12" ht="14.25" customHeight="1">
      <c r="A54" s="45">
        <v>41820</v>
      </c>
      <c r="B54" s="45">
        <v>41820</v>
      </c>
      <c r="C54" s="44">
        <v>2</v>
      </c>
      <c r="D54" s="34"/>
      <c r="E54" s="34">
        <v>37499</v>
      </c>
      <c r="F54" s="34">
        <f t="shared" si="0"/>
        <v>2901703</v>
      </c>
      <c r="G54" s="35" t="s">
        <v>165</v>
      </c>
      <c r="H54" s="47" t="s">
        <v>73</v>
      </c>
      <c r="I54" s="35"/>
      <c r="J54" s="35"/>
      <c r="K54" s="35"/>
      <c r="L54" s="35" t="s">
        <v>71</v>
      </c>
    </row>
    <row r="55" spans="1:12" ht="14.25" customHeight="1">
      <c r="A55" s="45">
        <v>41852.549837962964</v>
      </c>
      <c r="B55" s="45">
        <v>41852</v>
      </c>
      <c r="C55" s="44" t="s">
        <v>103</v>
      </c>
      <c r="D55" s="34">
        <v>50000</v>
      </c>
      <c r="E55" s="34"/>
      <c r="F55" s="34">
        <f t="shared" si="0"/>
        <v>2851703</v>
      </c>
      <c r="G55" s="35" t="s">
        <v>165</v>
      </c>
      <c r="H55" s="49" t="s">
        <v>93</v>
      </c>
      <c r="I55" s="35"/>
      <c r="J55" s="35" t="s">
        <v>69</v>
      </c>
      <c r="K55" s="35"/>
      <c r="L55" s="35"/>
    </row>
    <row r="56" spans="1:12" ht="14.25" customHeight="1">
      <c r="A56" s="45">
        <v>41859.42444444445</v>
      </c>
      <c r="B56" s="45">
        <v>41859</v>
      </c>
      <c r="C56" s="44" t="s">
        <v>104</v>
      </c>
      <c r="D56" s="34"/>
      <c r="E56" s="34">
        <v>240000</v>
      </c>
      <c r="F56" s="34">
        <f t="shared" si="0"/>
        <v>3091703</v>
      </c>
      <c r="G56" s="35" t="s">
        <v>165</v>
      </c>
      <c r="H56" s="47" t="s">
        <v>73</v>
      </c>
      <c r="I56" s="35"/>
      <c r="J56" s="35" t="s">
        <v>69</v>
      </c>
      <c r="K56" s="35"/>
      <c r="L56" s="35"/>
    </row>
    <row r="57" spans="1:12" ht="14.25" customHeight="1">
      <c r="A57" s="45">
        <v>41859.427245370374</v>
      </c>
      <c r="B57" s="45">
        <v>41859</v>
      </c>
      <c r="C57" s="44" t="s">
        <v>105</v>
      </c>
      <c r="D57" s="34">
        <v>10000</v>
      </c>
      <c r="E57" s="34"/>
      <c r="F57" s="34">
        <f t="shared" si="0"/>
        <v>3081703</v>
      </c>
      <c r="G57" s="35" t="s">
        <v>165</v>
      </c>
      <c r="H57" s="49" t="s">
        <v>85</v>
      </c>
      <c r="I57" s="35"/>
      <c r="J57" s="35" t="s">
        <v>69</v>
      </c>
      <c r="K57" s="35"/>
      <c r="L57" s="35"/>
    </row>
    <row r="58" spans="1:12" ht="14.25" customHeight="1">
      <c r="A58" s="45">
        <v>41859.511354166665</v>
      </c>
      <c r="B58" s="45">
        <v>41859</v>
      </c>
      <c r="C58" s="44" t="s">
        <v>106</v>
      </c>
      <c r="D58" s="34">
        <v>90000</v>
      </c>
      <c r="E58" s="34"/>
      <c r="F58" s="34">
        <f t="shared" si="0"/>
        <v>2991703</v>
      </c>
      <c r="G58" s="35" t="s">
        <v>165</v>
      </c>
      <c r="H58" s="49" t="s">
        <v>93</v>
      </c>
      <c r="I58" s="35"/>
      <c r="J58" s="35" t="s">
        <v>69</v>
      </c>
      <c r="K58" s="35"/>
      <c r="L58" s="35"/>
    </row>
    <row r="59" spans="1:12" ht="14.25" customHeight="1">
      <c r="A59" s="45">
        <v>41864</v>
      </c>
      <c r="B59" s="45">
        <v>41864</v>
      </c>
      <c r="C59" s="44" t="s">
        <v>107</v>
      </c>
      <c r="D59" s="34">
        <v>50000</v>
      </c>
      <c r="E59" s="34"/>
      <c r="F59" s="34">
        <f t="shared" si="0"/>
        <v>2941703</v>
      </c>
      <c r="G59" s="35" t="s">
        <v>165</v>
      </c>
      <c r="H59" s="49" t="s">
        <v>85</v>
      </c>
      <c r="I59" s="35"/>
      <c r="J59" s="35" t="s">
        <v>92</v>
      </c>
      <c r="K59" s="35" t="s">
        <v>70</v>
      </c>
      <c r="L59" s="35"/>
    </row>
    <row r="60" spans="1:12" ht="14.25" customHeight="1">
      <c r="A60" s="253">
        <v>41870</v>
      </c>
      <c r="B60" s="253">
        <v>41870</v>
      </c>
      <c r="C60" s="254" t="s">
        <v>108</v>
      </c>
      <c r="D60" s="34">
        <v>50000</v>
      </c>
      <c r="E60" s="34"/>
      <c r="F60" s="34">
        <f t="shared" si="0"/>
        <v>2891703</v>
      </c>
      <c r="G60" s="35" t="s">
        <v>165</v>
      </c>
      <c r="H60" s="49" t="s">
        <v>85</v>
      </c>
      <c r="I60" s="35"/>
      <c r="J60" s="35" t="s">
        <v>92</v>
      </c>
      <c r="K60" s="35" t="s">
        <v>70</v>
      </c>
      <c r="L60" s="35"/>
    </row>
    <row r="61" spans="1:12" ht="14.25" customHeight="1">
      <c r="A61" s="27">
        <v>41877</v>
      </c>
      <c r="B61" s="27">
        <v>41877</v>
      </c>
      <c r="C61" s="35" t="s">
        <v>109</v>
      </c>
      <c r="D61" s="34">
        <v>11000</v>
      </c>
      <c r="E61" s="34"/>
      <c r="F61" s="34">
        <f t="shared" si="0"/>
        <v>2880703</v>
      </c>
      <c r="G61" s="35" t="s">
        <v>165</v>
      </c>
      <c r="H61" s="49" t="s">
        <v>93</v>
      </c>
      <c r="I61" s="35"/>
      <c r="J61" s="35" t="s">
        <v>92</v>
      </c>
      <c r="K61" s="35" t="s">
        <v>70</v>
      </c>
      <c r="L61" s="35"/>
    </row>
    <row r="62" spans="1:12" ht="14.25" customHeight="1">
      <c r="A62" s="27">
        <v>41907</v>
      </c>
      <c r="B62" s="27">
        <v>41907</v>
      </c>
      <c r="C62" s="35">
        <v>183056</v>
      </c>
      <c r="D62" s="34"/>
      <c r="E62" s="34">
        <v>61000</v>
      </c>
      <c r="F62" s="34">
        <f t="shared" si="0"/>
        <v>2941703</v>
      </c>
      <c r="G62" s="35" t="s">
        <v>165</v>
      </c>
      <c r="H62" s="47" t="s">
        <v>73</v>
      </c>
      <c r="I62" s="35"/>
      <c r="J62" s="35" t="s">
        <v>69</v>
      </c>
      <c r="K62" s="35"/>
      <c r="L62" s="35"/>
    </row>
    <row r="63" spans="1:12" ht="14.25" customHeight="1">
      <c r="A63" s="27">
        <v>41918.71429398148</v>
      </c>
      <c r="B63" s="27">
        <v>41918</v>
      </c>
      <c r="C63" s="35" t="s">
        <v>110</v>
      </c>
      <c r="D63" s="34">
        <v>90000</v>
      </c>
      <c r="E63" s="34"/>
      <c r="F63" s="34">
        <f t="shared" si="0"/>
        <v>2851703</v>
      </c>
      <c r="G63" s="35" t="s">
        <v>165</v>
      </c>
      <c r="H63" s="298" t="s">
        <v>85</v>
      </c>
      <c r="I63" s="35"/>
      <c r="J63" s="35" t="s">
        <v>69</v>
      </c>
      <c r="K63" s="35"/>
      <c r="L63" s="35"/>
    </row>
    <row r="64" spans="1:12" ht="14.25" customHeight="1">
      <c r="A64" s="27">
        <v>41922.64674768518</v>
      </c>
      <c r="B64" s="27">
        <v>41922</v>
      </c>
      <c r="C64" s="35" t="s">
        <v>111</v>
      </c>
      <c r="D64" s="34"/>
      <c r="E64" s="34">
        <v>2000</v>
      </c>
      <c r="F64" s="34">
        <f t="shared" si="0"/>
        <v>2853703</v>
      </c>
      <c r="G64" s="35" t="s">
        <v>165</v>
      </c>
      <c r="H64" s="47" t="s">
        <v>73</v>
      </c>
      <c r="I64" s="35"/>
      <c r="J64" s="35" t="s">
        <v>69</v>
      </c>
      <c r="K64" s="35"/>
      <c r="L64" s="35"/>
    </row>
    <row r="65" spans="1:12" ht="14.25" customHeight="1">
      <c r="A65" s="27">
        <v>41971</v>
      </c>
      <c r="B65" s="27">
        <v>41971</v>
      </c>
      <c r="C65" s="35">
        <v>10</v>
      </c>
      <c r="D65" s="34"/>
      <c r="E65" s="34">
        <v>20000</v>
      </c>
      <c r="F65" s="34">
        <f t="shared" si="0"/>
        <v>2873703</v>
      </c>
      <c r="G65" s="35" t="s">
        <v>165</v>
      </c>
      <c r="H65" s="47" t="s">
        <v>73</v>
      </c>
      <c r="I65" s="35"/>
      <c r="J65" s="35"/>
      <c r="K65" s="35"/>
      <c r="L65" s="35" t="s">
        <v>71</v>
      </c>
    </row>
    <row r="66" spans="1:12" ht="14.25" customHeight="1">
      <c r="A66" s="27">
        <v>41971</v>
      </c>
      <c r="B66" s="27">
        <v>41971</v>
      </c>
      <c r="C66" s="35">
        <v>18</v>
      </c>
      <c r="D66" s="34"/>
      <c r="E66" s="34">
        <v>1000</v>
      </c>
      <c r="F66" s="34">
        <f t="shared" si="0"/>
        <v>2874703</v>
      </c>
      <c r="G66" s="35" t="s">
        <v>165</v>
      </c>
      <c r="H66" s="47" t="s">
        <v>73</v>
      </c>
      <c r="I66" s="35"/>
      <c r="J66" s="35"/>
      <c r="K66" s="35"/>
      <c r="L66" s="35" t="s">
        <v>71</v>
      </c>
    </row>
    <row r="67" spans="1:12" ht="14.25" customHeight="1">
      <c r="A67" s="27">
        <v>41971</v>
      </c>
      <c r="B67" s="27">
        <v>41971</v>
      </c>
      <c r="C67" s="35">
        <v>19</v>
      </c>
      <c r="D67" s="34"/>
      <c r="E67" s="34">
        <v>1000</v>
      </c>
      <c r="F67" s="34">
        <f t="shared" si="0"/>
        <v>2875703</v>
      </c>
      <c r="G67" s="35" t="s">
        <v>165</v>
      </c>
      <c r="H67" s="47" t="s">
        <v>73</v>
      </c>
      <c r="I67" s="35"/>
      <c r="J67" s="35"/>
      <c r="K67" s="35"/>
      <c r="L67" s="35" t="s">
        <v>71</v>
      </c>
    </row>
    <row r="68" spans="1:12" ht="14.25" customHeight="1">
      <c r="A68" s="27">
        <v>41977</v>
      </c>
      <c r="B68" s="27">
        <v>41977</v>
      </c>
      <c r="C68" s="35">
        <v>11</v>
      </c>
      <c r="D68" s="34"/>
      <c r="E68" s="34">
        <v>100000</v>
      </c>
      <c r="F68" s="34">
        <f t="shared" si="0"/>
        <v>2975703</v>
      </c>
      <c r="G68" s="35" t="s">
        <v>165</v>
      </c>
      <c r="H68" s="47" t="s">
        <v>73</v>
      </c>
      <c r="I68" s="35"/>
      <c r="J68" s="35"/>
      <c r="K68" s="35"/>
      <c r="L68" s="35" t="s">
        <v>71</v>
      </c>
    </row>
    <row r="69" spans="1:12" ht="14.25" customHeight="1">
      <c r="A69" s="27">
        <v>41977</v>
      </c>
      <c r="B69" s="27">
        <v>41977</v>
      </c>
      <c r="C69" s="35">
        <v>12</v>
      </c>
      <c r="D69" s="34"/>
      <c r="E69" s="34">
        <v>3000</v>
      </c>
      <c r="F69" s="34">
        <f t="shared" si="0"/>
        <v>2978703</v>
      </c>
      <c r="G69" s="35" t="s">
        <v>165</v>
      </c>
      <c r="H69" s="47" t="s">
        <v>73</v>
      </c>
      <c r="I69" s="35"/>
      <c r="J69" s="35"/>
      <c r="K69" s="35"/>
      <c r="L69" s="35" t="s">
        <v>71</v>
      </c>
    </row>
    <row r="70" spans="1:12" ht="14.25" customHeight="1">
      <c r="A70" s="27">
        <v>41978</v>
      </c>
      <c r="B70" s="27">
        <v>41978</v>
      </c>
      <c r="C70" s="35">
        <v>13</v>
      </c>
      <c r="D70" s="34"/>
      <c r="E70" s="34">
        <v>118980</v>
      </c>
      <c r="F70" s="34">
        <f t="shared" si="0"/>
        <v>3097683</v>
      </c>
      <c r="G70" s="35" t="s">
        <v>165</v>
      </c>
      <c r="H70" s="47" t="s">
        <v>73</v>
      </c>
      <c r="I70" s="35"/>
      <c r="J70" s="35"/>
      <c r="K70" s="35"/>
      <c r="L70" s="35" t="s">
        <v>71</v>
      </c>
    </row>
    <row r="71" spans="1:12" ht="14.25" customHeight="1">
      <c r="A71" s="27">
        <v>41978</v>
      </c>
      <c r="B71" s="27">
        <v>41978</v>
      </c>
      <c r="C71" s="35">
        <v>14</v>
      </c>
      <c r="D71" s="34"/>
      <c r="E71" s="34">
        <v>22</v>
      </c>
      <c r="F71" s="34">
        <f t="shared" si="0"/>
        <v>3097705</v>
      </c>
      <c r="G71" s="35" t="s">
        <v>165</v>
      </c>
      <c r="H71" s="47" t="s">
        <v>73</v>
      </c>
      <c r="I71" s="35"/>
      <c r="J71" s="35"/>
      <c r="K71" s="35"/>
      <c r="L71" s="35" t="s">
        <v>71</v>
      </c>
    </row>
    <row r="72" spans="1:12" ht="14.25" customHeight="1">
      <c r="A72" s="27">
        <v>41985</v>
      </c>
      <c r="B72" s="27">
        <v>41983</v>
      </c>
      <c r="C72" s="35" t="s">
        <v>112</v>
      </c>
      <c r="D72" s="34">
        <v>100000</v>
      </c>
      <c r="E72" s="34"/>
      <c r="F72" s="34">
        <f t="shared" si="0"/>
        <v>2997705</v>
      </c>
      <c r="G72" s="35" t="s">
        <v>165</v>
      </c>
      <c r="H72" s="298" t="s">
        <v>85</v>
      </c>
      <c r="I72" s="35"/>
      <c r="J72" s="35"/>
      <c r="K72" s="35" t="s">
        <v>70</v>
      </c>
      <c r="L72" s="35"/>
    </row>
    <row r="73" spans="1:12" ht="14.25" customHeight="1">
      <c r="A73" s="27">
        <v>41990</v>
      </c>
      <c r="B73" s="27">
        <v>41989</v>
      </c>
      <c r="C73" s="35" t="s">
        <v>113</v>
      </c>
      <c r="D73" s="34">
        <v>150000</v>
      </c>
      <c r="E73" s="34"/>
      <c r="F73" s="34">
        <f t="shared" si="0"/>
        <v>2847705</v>
      </c>
      <c r="G73" s="35" t="s">
        <v>165</v>
      </c>
      <c r="H73" s="298" t="s">
        <v>85</v>
      </c>
      <c r="I73" s="35"/>
      <c r="J73" s="35"/>
      <c r="K73" s="35" t="s">
        <v>70</v>
      </c>
      <c r="L73" s="35"/>
    </row>
    <row r="74" spans="1:12" ht="14.25" customHeight="1">
      <c r="A74" s="27">
        <v>41996</v>
      </c>
      <c r="B74" s="27">
        <v>41996</v>
      </c>
      <c r="C74" s="35" t="s">
        <v>114</v>
      </c>
      <c r="D74" s="34">
        <v>150000</v>
      </c>
      <c r="E74" s="34"/>
      <c r="F74" s="34">
        <f t="shared" si="0"/>
        <v>2697705</v>
      </c>
      <c r="G74" s="35" t="s">
        <v>165</v>
      </c>
      <c r="H74" s="298" t="s">
        <v>85</v>
      </c>
      <c r="I74" s="35"/>
      <c r="J74" s="35"/>
      <c r="K74" s="35" t="s">
        <v>70</v>
      </c>
      <c r="L74" s="35"/>
    </row>
    <row r="75" spans="1:12" ht="14.25" customHeight="1">
      <c r="A75" s="27">
        <v>41998</v>
      </c>
      <c r="B75" s="27">
        <v>41998</v>
      </c>
      <c r="C75" s="35" t="s">
        <v>115</v>
      </c>
      <c r="D75" s="34">
        <v>242002</v>
      </c>
      <c r="E75" s="34"/>
      <c r="F75" s="34">
        <f t="shared" si="0"/>
        <v>2455703</v>
      </c>
      <c r="G75" s="35" t="s">
        <v>165</v>
      </c>
      <c r="H75" s="298" t="s">
        <v>85</v>
      </c>
      <c r="I75" s="35"/>
      <c r="J75" s="35"/>
      <c r="K75" s="35" t="s">
        <v>70</v>
      </c>
      <c r="L75" s="35"/>
    </row>
    <row r="76" spans="1:12" ht="14.25" customHeight="1">
      <c r="A76" s="27">
        <v>41998</v>
      </c>
      <c r="B76" s="27">
        <v>41998</v>
      </c>
      <c r="C76" s="35" t="s">
        <v>116</v>
      </c>
      <c r="D76" s="34">
        <v>400000</v>
      </c>
      <c r="E76" s="34"/>
      <c r="F76" s="34">
        <f t="shared" si="0"/>
        <v>2055703</v>
      </c>
      <c r="G76" s="35" t="s">
        <v>165</v>
      </c>
      <c r="H76" s="298" t="s">
        <v>85</v>
      </c>
      <c r="I76" s="35"/>
      <c r="J76" s="35"/>
      <c r="K76" s="35" t="s">
        <v>70</v>
      </c>
      <c r="L76" s="35"/>
    </row>
    <row r="77" spans="1:12" ht="14.25" customHeight="1">
      <c r="A77" s="27">
        <v>41998.46469907407</v>
      </c>
      <c r="B77" s="27">
        <v>41998</v>
      </c>
      <c r="C77" s="35" t="s">
        <v>117</v>
      </c>
      <c r="D77" s="34">
        <v>27000</v>
      </c>
      <c r="E77" s="34"/>
      <c r="F77" s="34">
        <f t="shared" si="0"/>
        <v>2028703</v>
      </c>
      <c r="G77" s="35" t="s">
        <v>165</v>
      </c>
      <c r="H77" s="298" t="s">
        <v>85</v>
      </c>
      <c r="I77" s="35"/>
      <c r="J77" s="35" t="s">
        <v>69</v>
      </c>
      <c r="K77" s="35"/>
      <c r="L77" s="35"/>
    </row>
    <row r="78" spans="1:12" ht="14.25" customHeight="1">
      <c r="A78" s="27">
        <v>42030</v>
      </c>
      <c r="B78" s="27">
        <v>42030</v>
      </c>
      <c r="C78" s="35" t="s">
        <v>74</v>
      </c>
      <c r="D78" s="34">
        <v>200000</v>
      </c>
      <c r="E78" s="34"/>
      <c r="F78" s="34">
        <f t="shared" si="0"/>
        <v>1828703</v>
      </c>
      <c r="G78" s="35" t="s">
        <v>165</v>
      </c>
      <c r="H78" s="298" t="s">
        <v>85</v>
      </c>
      <c r="I78" s="35"/>
      <c r="J78" s="35"/>
      <c r="K78" s="35" t="s">
        <v>70</v>
      </c>
      <c r="L78" s="35"/>
    </row>
    <row r="79" spans="1:12" ht="14.25" customHeight="1">
      <c r="A79" s="27">
        <v>42037.62899305555</v>
      </c>
      <c r="B79" s="27">
        <v>42037</v>
      </c>
      <c r="C79" s="35" t="s">
        <v>118</v>
      </c>
      <c r="D79" s="34">
        <v>100000</v>
      </c>
      <c r="E79" s="34"/>
      <c r="F79" s="34">
        <f t="shared" si="0"/>
        <v>1728703</v>
      </c>
      <c r="G79" s="35" t="s">
        <v>165</v>
      </c>
      <c r="H79" s="298" t="s">
        <v>85</v>
      </c>
      <c r="I79" s="35"/>
      <c r="J79" s="35" t="s">
        <v>69</v>
      </c>
      <c r="K79" s="35"/>
      <c r="L79" s="35"/>
    </row>
    <row r="80" spans="1:12" ht="14.25" customHeight="1">
      <c r="A80" s="27">
        <v>42041.55226851851</v>
      </c>
      <c r="B80" s="27">
        <v>42041</v>
      </c>
      <c r="C80" s="35" t="s">
        <v>119</v>
      </c>
      <c r="D80" s="34">
        <v>20000</v>
      </c>
      <c r="E80" s="34"/>
      <c r="F80" s="34">
        <f t="shared" si="0"/>
        <v>1708703</v>
      </c>
      <c r="G80" s="35" t="s">
        <v>165</v>
      </c>
      <c r="H80" s="298" t="s">
        <v>85</v>
      </c>
      <c r="I80" s="35"/>
      <c r="J80" s="35" t="s">
        <v>69</v>
      </c>
      <c r="K80" s="35"/>
      <c r="L80" s="35"/>
    </row>
    <row r="81" spans="1:12" ht="14.25" customHeight="1">
      <c r="A81" s="27">
        <v>42052</v>
      </c>
      <c r="B81" s="27">
        <v>42052</v>
      </c>
      <c r="C81" s="35" t="s">
        <v>120</v>
      </c>
      <c r="D81" s="34">
        <v>70000</v>
      </c>
      <c r="E81" s="34"/>
      <c r="F81" s="34">
        <f t="shared" si="0"/>
        <v>1638703</v>
      </c>
      <c r="G81" s="35" t="s">
        <v>165</v>
      </c>
      <c r="H81" s="298" t="s">
        <v>85</v>
      </c>
      <c r="I81" s="35"/>
      <c r="J81" s="35"/>
      <c r="K81" s="35" t="s">
        <v>70</v>
      </c>
      <c r="L81" s="35"/>
    </row>
    <row r="82" spans="1:12" ht="14.25" customHeight="1">
      <c r="A82" s="27">
        <v>42054</v>
      </c>
      <c r="B82" s="27">
        <v>42054</v>
      </c>
      <c r="C82" s="35" t="s">
        <v>121</v>
      </c>
      <c r="D82" s="34">
        <v>4900</v>
      </c>
      <c r="E82" s="34"/>
      <c r="F82" s="34">
        <f t="shared" si="0"/>
        <v>1633803</v>
      </c>
      <c r="G82" s="35" t="s">
        <v>165</v>
      </c>
      <c r="H82" s="298" t="s">
        <v>85</v>
      </c>
      <c r="I82" s="35"/>
      <c r="J82" s="35"/>
      <c r="K82" s="35" t="s">
        <v>70</v>
      </c>
      <c r="L82" s="35"/>
    </row>
    <row r="83" spans="1:12" ht="14.25" customHeight="1">
      <c r="A83" s="27">
        <v>42054.641423611116</v>
      </c>
      <c r="B83" s="27">
        <v>42054</v>
      </c>
      <c r="C83" s="35" t="s">
        <v>122</v>
      </c>
      <c r="D83" s="34">
        <v>4500</v>
      </c>
      <c r="E83" s="34"/>
      <c r="F83" s="34">
        <f t="shared" si="0"/>
        <v>1629303</v>
      </c>
      <c r="G83" s="35" t="s">
        <v>165</v>
      </c>
      <c r="H83" s="298" t="s">
        <v>85</v>
      </c>
      <c r="I83" s="35"/>
      <c r="J83" s="35" t="s">
        <v>69</v>
      </c>
      <c r="K83" s="35"/>
      <c r="L83" s="35"/>
    </row>
    <row r="84" spans="1:12" ht="14.25" customHeight="1">
      <c r="A84" s="27">
        <v>42066</v>
      </c>
      <c r="B84" s="27">
        <v>42066</v>
      </c>
      <c r="C84" s="35" t="s">
        <v>123</v>
      </c>
      <c r="D84" s="34">
        <v>400000</v>
      </c>
      <c r="E84" s="34"/>
      <c r="F84" s="34">
        <f t="shared" si="0"/>
        <v>1229303</v>
      </c>
      <c r="G84" s="35" t="s">
        <v>165</v>
      </c>
      <c r="H84" s="298" t="s">
        <v>85</v>
      </c>
      <c r="I84" s="35"/>
      <c r="J84" s="35"/>
      <c r="K84" s="35" t="s">
        <v>70</v>
      </c>
      <c r="L84" s="35"/>
    </row>
    <row r="85" spans="1:12" ht="14.25" customHeight="1">
      <c r="A85" s="27">
        <v>42073</v>
      </c>
      <c r="B85" s="27">
        <v>42073</v>
      </c>
      <c r="C85" s="35" t="s">
        <v>124</v>
      </c>
      <c r="D85" s="34">
        <v>50000</v>
      </c>
      <c r="E85" s="34"/>
      <c r="F85" s="34">
        <f t="shared" si="0"/>
        <v>1179303</v>
      </c>
      <c r="G85" s="35" t="s">
        <v>165</v>
      </c>
      <c r="H85" s="298" t="s">
        <v>85</v>
      </c>
      <c r="I85" s="35"/>
      <c r="J85" s="35"/>
      <c r="K85" s="35" t="s">
        <v>70</v>
      </c>
      <c r="L85" s="35"/>
    </row>
    <row r="86" spans="1:12" ht="14.25" customHeight="1">
      <c r="A86" s="27">
        <v>42076</v>
      </c>
      <c r="B86" s="27">
        <v>42076</v>
      </c>
      <c r="C86" s="35" t="s">
        <v>125</v>
      </c>
      <c r="D86" s="34">
        <v>70000</v>
      </c>
      <c r="E86" s="34"/>
      <c r="F86" s="34">
        <f aca="true" t="shared" si="1" ref="F86:F107">F85+E86-D86</f>
        <v>1109303</v>
      </c>
      <c r="G86" s="35" t="s">
        <v>165</v>
      </c>
      <c r="H86" s="298" t="s">
        <v>85</v>
      </c>
      <c r="I86" s="35"/>
      <c r="J86" s="35"/>
      <c r="K86" s="35" t="s">
        <v>70</v>
      </c>
      <c r="L86" s="35"/>
    </row>
    <row r="87" spans="1:12" ht="14.25" customHeight="1">
      <c r="A87" s="27">
        <v>42076.64800925926</v>
      </c>
      <c r="B87" s="27">
        <v>42076</v>
      </c>
      <c r="C87" s="35" t="s">
        <v>126</v>
      </c>
      <c r="D87" s="34">
        <v>30000</v>
      </c>
      <c r="E87" s="34"/>
      <c r="F87" s="34">
        <f t="shared" si="1"/>
        <v>1079303</v>
      </c>
      <c r="G87" s="35" t="s">
        <v>165</v>
      </c>
      <c r="H87" s="298" t="s">
        <v>85</v>
      </c>
      <c r="I87" s="35"/>
      <c r="J87" s="35" t="s">
        <v>69</v>
      </c>
      <c r="K87" s="35"/>
      <c r="L87" s="35"/>
    </row>
    <row r="88" spans="1:12" ht="14.25" customHeight="1">
      <c r="A88" s="27">
        <v>42094</v>
      </c>
      <c r="B88" s="27">
        <v>42094</v>
      </c>
      <c r="C88" s="35" t="s">
        <v>127</v>
      </c>
      <c r="D88" s="34">
        <v>100000</v>
      </c>
      <c r="E88" s="34"/>
      <c r="F88" s="34">
        <f t="shared" si="1"/>
        <v>979303</v>
      </c>
      <c r="G88" s="35" t="s">
        <v>165</v>
      </c>
      <c r="H88" s="298" t="s">
        <v>85</v>
      </c>
      <c r="I88" s="35"/>
      <c r="J88" s="35"/>
      <c r="K88" s="35" t="s">
        <v>70</v>
      </c>
      <c r="L88" s="35"/>
    </row>
    <row r="89" spans="1:12" ht="14.25" customHeight="1">
      <c r="A89" s="27">
        <v>42118</v>
      </c>
      <c r="B89" s="27">
        <v>42118</v>
      </c>
      <c r="C89" s="35" t="s">
        <v>128</v>
      </c>
      <c r="D89" s="34">
        <v>30000</v>
      </c>
      <c r="E89" s="34"/>
      <c r="F89" s="34">
        <f t="shared" si="1"/>
        <v>949303</v>
      </c>
      <c r="G89" s="35" t="s">
        <v>165</v>
      </c>
      <c r="H89" s="298" t="s">
        <v>85</v>
      </c>
      <c r="I89" s="35"/>
      <c r="J89" s="35"/>
      <c r="K89" s="35" t="s">
        <v>70</v>
      </c>
      <c r="L89" s="35"/>
    </row>
    <row r="90" spans="1:12" ht="14.25" customHeight="1">
      <c r="A90" s="27">
        <v>42118.45753472223</v>
      </c>
      <c r="B90" s="27">
        <v>42118</v>
      </c>
      <c r="C90" s="35" t="s">
        <v>129</v>
      </c>
      <c r="D90" s="34">
        <v>20000</v>
      </c>
      <c r="E90" s="34"/>
      <c r="F90" s="34">
        <f t="shared" si="1"/>
        <v>929303</v>
      </c>
      <c r="G90" s="35" t="s">
        <v>165</v>
      </c>
      <c r="H90" s="298" t="s">
        <v>85</v>
      </c>
      <c r="I90" s="35"/>
      <c r="J90" s="35" t="s">
        <v>69</v>
      </c>
      <c r="K90" s="35"/>
      <c r="L90" s="35"/>
    </row>
    <row r="91" spans="1:12" ht="14.25" customHeight="1">
      <c r="A91" s="27">
        <v>42129.84943287037</v>
      </c>
      <c r="B91" s="27">
        <v>42129</v>
      </c>
      <c r="C91" s="35" t="s">
        <v>59</v>
      </c>
      <c r="D91" s="34">
        <v>20000</v>
      </c>
      <c r="E91" s="34"/>
      <c r="F91" s="34">
        <f t="shared" si="1"/>
        <v>909303</v>
      </c>
      <c r="G91" s="35" t="s">
        <v>165</v>
      </c>
      <c r="H91" s="298" t="s">
        <v>85</v>
      </c>
      <c r="I91" s="35"/>
      <c r="J91" s="35" t="s">
        <v>69</v>
      </c>
      <c r="K91" s="35"/>
      <c r="L91" s="35"/>
    </row>
    <row r="92" spans="1:12" ht="14.25" customHeight="1">
      <c r="A92" s="27">
        <v>42184</v>
      </c>
      <c r="B92" s="27">
        <v>42184</v>
      </c>
      <c r="C92" s="35" t="s">
        <v>130</v>
      </c>
      <c r="D92" s="34">
        <v>50000</v>
      </c>
      <c r="E92" s="34"/>
      <c r="F92" s="34">
        <f t="shared" si="1"/>
        <v>859303</v>
      </c>
      <c r="G92" s="35" t="s">
        <v>165</v>
      </c>
      <c r="H92" s="298" t="s">
        <v>85</v>
      </c>
      <c r="I92" s="35"/>
      <c r="J92" s="35"/>
      <c r="K92" s="35" t="s">
        <v>70</v>
      </c>
      <c r="L92" s="35"/>
    </row>
    <row r="93" spans="1:12" ht="14.25" customHeight="1">
      <c r="A93" s="27">
        <v>42195</v>
      </c>
      <c r="B93" s="27">
        <v>42194</v>
      </c>
      <c r="C93" s="35">
        <v>295</v>
      </c>
      <c r="D93" s="34">
        <v>50000</v>
      </c>
      <c r="E93" s="34"/>
      <c r="F93" s="34">
        <f t="shared" si="1"/>
        <v>809303</v>
      </c>
      <c r="G93" s="35" t="s">
        <v>165</v>
      </c>
      <c r="H93" s="298" t="s">
        <v>85</v>
      </c>
      <c r="I93" s="35"/>
      <c r="J93" s="35"/>
      <c r="K93" s="35" t="s">
        <v>70</v>
      </c>
      <c r="L93" s="35"/>
    </row>
    <row r="94" spans="1:12" ht="14.25" customHeight="1">
      <c r="A94" s="27">
        <v>42201</v>
      </c>
      <c r="B94" s="27">
        <v>42201</v>
      </c>
      <c r="C94" s="35">
        <v>121</v>
      </c>
      <c r="D94" s="34">
        <v>50000</v>
      </c>
      <c r="E94" s="34"/>
      <c r="F94" s="34">
        <f t="shared" si="1"/>
        <v>759303</v>
      </c>
      <c r="G94" s="35" t="s">
        <v>165</v>
      </c>
      <c r="H94" s="298" t="s">
        <v>85</v>
      </c>
      <c r="I94" s="35"/>
      <c r="J94" s="35" t="s">
        <v>69</v>
      </c>
      <c r="K94" s="35"/>
      <c r="L94" s="35"/>
    </row>
    <row r="95" spans="1:12" ht="14.25" customHeight="1">
      <c r="A95" s="27">
        <v>42249</v>
      </c>
      <c r="B95" s="27">
        <v>42249</v>
      </c>
      <c r="C95" s="35" t="s">
        <v>203</v>
      </c>
      <c r="D95" s="34">
        <v>100000</v>
      </c>
      <c r="E95" s="34"/>
      <c r="F95" s="34">
        <f t="shared" si="1"/>
        <v>659303</v>
      </c>
      <c r="G95" s="35" t="s">
        <v>165</v>
      </c>
      <c r="H95" s="298" t="s">
        <v>85</v>
      </c>
      <c r="I95" s="35"/>
      <c r="J95" s="35" t="s">
        <v>69</v>
      </c>
      <c r="K95" s="35"/>
      <c r="L95" s="35"/>
    </row>
    <row r="96" spans="1:12" ht="14.25" customHeight="1">
      <c r="A96" s="27">
        <v>42255</v>
      </c>
      <c r="B96" s="27">
        <v>42255</v>
      </c>
      <c r="C96" s="35" t="s">
        <v>205</v>
      </c>
      <c r="D96" s="34">
        <v>9000</v>
      </c>
      <c r="E96" s="34"/>
      <c r="F96" s="34">
        <f t="shared" si="1"/>
        <v>650303</v>
      </c>
      <c r="G96" s="35" t="s">
        <v>165</v>
      </c>
      <c r="H96" s="298" t="s">
        <v>85</v>
      </c>
      <c r="I96" s="35"/>
      <c r="J96" s="35" t="s">
        <v>69</v>
      </c>
      <c r="K96" s="35"/>
      <c r="L96" s="35"/>
    </row>
    <row r="97" spans="1:12" ht="14.25" customHeight="1">
      <c r="A97" s="27">
        <v>42255</v>
      </c>
      <c r="B97" s="27">
        <v>42255</v>
      </c>
      <c r="C97" s="35" t="s">
        <v>204</v>
      </c>
      <c r="D97" s="34">
        <v>10000</v>
      </c>
      <c r="E97" s="34"/>
      <c r="F97" s="34">
        <f t="shared" si="1"/>
        <v>640303</v>
      </c>
      <c r="G97" s="35" t="s">
        <v>165</v>
      </c>
      <c r="H97" s="298" t="s">
        <v>85</v>
      </c>
      <c r="I97" s="35"/>
      <c r="J97" s="35" t="s">
        <v>69</v>
      </c>
      <c r="K97" s="35"/>
      <c r="L97" s="35"/>
    </row>
    <row r="98" spans="1:12" ht="14.25" customHeight="1">
      <c r="A98" s="27">
        <v>42255</v>
      </c>
      <c r="B98" s="27">
        <v>42255</v>
      </c>
      <c r="C98" s="35" t="s">
        <v>200</v>
      </c>
      <c r="D98" s="34">
        <v>15000</v>
      </c>
      <c r="E98" s="34"/>
      <c r="F98" s="34">
        <f t="shared" si="1"/>
        <v>625303</v>
      </c>
      <c r="G98" s="35" t="s">
        <v>165</v>
      </c>
      <c r="H98" s="298" t="s">
        <v>85</v>
      </c>
      <c r="I98" s="35"/>
      <c r="J98" s="35"/>
      <c r="K98" s="35" t="s">
        <v>70</v>
      </c>
      <c r="L98" s="35"/>
    </row>
    <row r="99" spans="1:12" ht="14.25" customHeight="1">
      <c r="A99" s="27">
        <v>42293</v>
      </c>
      <c r="B99" s="27">
        <v>42293</v>
      </c>
      <c r="C99" s="35">
        <v>4</v>
      </c>
      <c r="D99" s="34"/>
      <c r="E99" s="34">
        <v>406237.54</v>
      </c>
      <c r="F99" s="34">
        <f t="shared" si="1"/>
        <v>1031540.54</v>
      </c>
      <c r="G99" s="35" t="s">
        <v>165</v>
      </c>
      <c r="H99" s="47" t="s">
        <v>73</v>
      </c>
      <c r="I99" s="35"/>
      <c r="J99" s="35"/>
      <c r="K99" s="35"/>
      <c r="L99" s="35" t="s">
        <v>71</v>
      </c>
    </row>
    <row r="100" spans="1:12" ht="14.25" customHeight="1">
      <c r="A100" s="27">
        <v>42308</v>
      </c>
      <c r="B100" s="27">
        <v>42308</v>
      </c>
      <c r="C100" s="35">
        <v>5</v>
      </c>
      <c r="D100" s="34"/>
      <c r="E100" s="34">
        <v>28940.36</v>
      </c>
      <c r="F100" s="34">
        <f t="shared" si="1"/>
        <v>1060480.9000000001</v>
      </c>
      <c r="G100" s="35" t="s">
        <v>165</v>
      </c>
      <c r="H100" s="47" t="s">
        <v>73</v>
      </c>
      <c r="I100" s="35"/>
      <c r="J100" s="35"/>
      <c r="K100" s="35"/>
      <c r="L100" s="35" t="s">
        <v>71</v>
      </c>
    </row>
    <row r="101" spans="1:12" ht="14.25" customHeight="1">
      <c r="A101" s="27">
        <v>42327</v>
      </c>
      <c r="B101" s="27">
        <v>42327</v>
      </c>
      <c r="C101" s="35" t="s">
        <v>468</v>
      </c>
      <c r="D101" s="34">
        <v>50000</v>
      </c>
      <c r="E101" s="34"/>
      <c r="F101" s="34">
        <f t="shared" si="1"/>
        <v>1010480.9000000001</v>
      </c>
      <c r="G101" s="35" t="s">
        <v>208</v>
      </c>
      <c r="H101" s="298" t="s">
        <v>85</v>
      </c>
      <c r="I101" s="35"/>
      <c r="J101" s="35" t="s">
        <v>69</v>
      </c>
      <c r="K101" s="35"/>
      <c r="L101" s="35"/>
    </row>
    <row r="102" spans="1:12" ht="14.25" customHeight="1">
      <c r="A102" s="27">
        <v>42328</v>
      </c>
      <c r="B102" s="27">
        <v>42328</v>
      </c>
      <c r="C102" s="35" t="s">
        <v>499</v>
      </c>
      <c r="D102" s="34">
        <v>50000</v>
      </c>
      <c r="E102" s="34"/>
      <c r="F102" s="34">
        <f t="shared" si="1"/>
        <v>960480.9000000001</v>
      </c>
      <c r="G102" s="35" t="s">
        <v>208</v>
      </c>
      <c r="H102" s="298" t="s">
        <v>85</v>
      </c>
      <c r="I102" s="35"/>
      <c r="J102" s="35" t="s">
        <v>69</v>
      </c>
      <c r="K102" s="35" t="s">
        <v>92</v>
      </c>
      <c r="L102" s="35"/>
    </row>
    <row r="103" spans="1:12" ht="14.25" customHeight="1">
      <c r="A103" s="27">
        <v>42328</v>
      </c>
      <c r="B103" s="27">
        <v>42327</v>
      </c>
      <c r="C103" s="35" t="s">
        <v>464</v>
      </c>
      <c r="D103" s="34">
        <v>100000</v>
      </c>
      <c r="E103" s="34"/>
      <c r="F103" s="34">
        <f t="shared" si="1"/>
        <v>860480.9000000001</v>
      </c>
      <c r="G103" s="35" t="s">
        <v>208</v>
      </c>
      <c r="H103" s="298" t="s">
        <v>85</v>
      </c>
      <c r="I103" s="35"/>
      <c r="J103" s="35" t="s">
        <v>69</v>
      </c>
      <c r="K103" s="35" t="s">
        <v>92</v>
      </c>
      <c r="L103" s="35"/>
    </row>
    <row r="104" spans="1:12" ht="14.25" customHeight="1">
      <c r="A104" s="27">
        <v>42328</v>
      </c>
      <c r="B104" s="27">
        <v>42328</v>
      </c>
      <c r="C104" s="35" t="s">
        <v>86</v>
      </c>
      <c r="D104" s="34"/>
      <c r="E104" s="34">
        <v>1040</v>
      </c>
      <c r="F104" s="34">
        <f t="shared" si="1"/>
        <v>861520.9000000001</v>
      </c>
      <c r="G104" s="35" t="s">
        <v>208</v>
      </c>
      <c r="H104" s="47" t="s">
        <v>73</v>
      </c>
      <c r="I104" s="35"/>
      <c r="J104" s="35"/>
      <c r="K104" s="35"/>
      <c r="L104" s="35" t="s">
        <v>71</v>
      </c>
    </row>
    <row r="105" spans="1:12" ht="14.25" customHeight="1">
      <c r="A105" s="27">
        <v>42333</v>
      </c>
      <c r="B105" s="27">
        <v>42332</v>
      </c>
      <c r="C105" s="35" t="s">
        <v>516</v>
      </c>
      <c r="D105" s="34">
        <v>297000</v>
      </c>
      <c r="E105" s="34"/>
      <c r="F105" s="34">
        <f t="shared" si="1"/>
        <v>564520.9000000001</v>
      </c>
      <c r="G105" s="35" t="s">
        <v>208</v>
      </c>
      <c r="H105" s="298" t="s">
        <v>85</v>
      </c>
      <c r="I105" s="35"/>
      <c r="J105" s="35" t="s">
        <v>69</v>
      </c>
      <c r="K105" s="35"/>
      <c r="L105" s="35"/>
    </row>
    <row r="106" spans="1:12" ht="14.25" customHeight="1">
      <c r="A106" s="27">
        <v>42338</v>
      </c>
      <c r="B106" s="27">
        <v>42338</v>
      </c>
      <c r="C106" s="35" t="s">
        <v>535</v>
      </c>
      <c r="D106" s="34">
        <v>3000</v>
      </c>
      <c r="E106" s="34"/>
      <c r="F106" s="34">
        <f t="shared" si="1"/>
        <v>561520.9000000001</v>
      </c>
      <c r="G106" s="35" t="s">
        <v>208</v>
      </c>
      <c r="H106" s="298" t="s">
        <v>85</v>
      </c>
      <c r="I106" s="35"/>
      <c r="J106" s="35" t="s">
        <v>69</v>
      </c>
      <c r="K106" s="35"/>
      <c r="L106" s="35"/>
    </row>
    <row r="107" spans="1:12" ht="14.25" customHeight="1">
      <c r="A107" s="27">
        <v>42338</v>
      </c>
      <c r="B107" s="27">
        <v>42338</v>
      </c>
      <c r="C107" s="35" t="s">
        <v>74</v>
      </c>
      <c r="D107" s="34"/>
      <c r="E107" s="34">
        <v>34461.24</v>
      </c>
      <c r="F107" s="34">
        <f t="shared" si="1"/>
        <v>595982.1400000001</v>
      </c>
      <c r="G107" s="35" t="s">
        <v>208</v>
      </c>
      <c r="H107" s="47" t="s">
        <v>73</v>
      </c>
      <c r="I107" s="35"/>
      <c r="J107" s="35"/>
      <c r="K107" s="35"/>
      <c r="L107" s="35" t="s">
        <v>71</v>
      </c>
    </row>
    <row r="108" spans="1:12" ht="14.25" customHeight="1">
      <c r="A108" s="136"/>
      <c r="B108" s="136"/>
      <c r="D108" s="34"/>
      <c r="E108" s="34"/>
      <c r="F108" s="34"/>
      <c r="G108" s="28"/>
      <c r="H108" s="295"/>
      <c r="I108" s="28"/>
      <c r="J108" s="28"/>
      <c r="K108" s="28"/>
      <c r="L108" s="28"/>
    </row>
    <row r="109" spans="4:6" ht="12.75">
      <c r="D109" s="152">
        <f>SUM(D21:D107)</f>
        <v>4104402</v>
      </c>
      <c r="E109" s="153">
        <f>SUM(E21:E107)</f>
        <v>4700384.140000001</v>
      </c>
      <c r="F109" s="154">
        <f>E109-D109</f>
        <v>595982.1400000006</v>
      </c>
    </row>
    <row r="110" ht="12.75">
      <c r="D110" s="135"/>
    </row>
    <row r="111" spans="1:12" ht="14.25" customHeight="1">
      <c r="A111" s="136"/>
      <c r="B111" s="136"/>
      <c r="D111" s="137"/>
      <c r="E111" s="137"/>
      <c r="F111" s="137"/>
      <c r="G111" s="28"/>
      <c r="H111" s="299"/>
      <c r="I111" s="28"/>
      <c r="J111" s="28"/>
      <c r="K111" s="28"/>
      <c r="L111" s="28"/>
    </row>
    <row r="112" spans="1:12" ht="14.25" customHeight="1">
      <c r="A112" s="290" t="s">
        <v>664</v>
      </c>
      <c r="B112" s="160"/>
      <c r="C112" s="140"/>
      <c r="D112" s="141"/>
      <c r="E112" s="34"/>
      <c r="F112" s="34"/>
      <c r="G112" s="35"/>
      <c r="H112" s="47"/>
      <c r="I112" s="35"/>
      <c r="J112" s="35"/>
      <c r="K112" s="35"/>
      <c r="L112" s="35"/>
    </row>
    <row r="113" spans="1:12" ht="14.25" customHeight="1">
      <c r="A113" s="45">
        <v>40869</v>
      </c>
      <c r="B113" s="45">
        <v>40869</v>
      </c>
      <c r="C113" s="140" t="s">
        <v>72</v>
      </c>
      <c r="D113" s="141"/>
      <c r="E113" s="34">
        <v>3000</v>
      </c>
      <c r="F113" s="34">
        <f aca="true" t="shared" si="2" ref="F113:F127">F112+E113-D113</f>
        <v>3000</v>
      </c>
      <c r="G113" s="35" t="s">
        <v>654</v>
      </c>
      <c r="H113" s="47" t="s">
        <v>73</v>
      </c>
      <c r="I113" s="35"/>
      <c r="J113" s="35"/>
      <c r="K113" s="35" t="s">
        <v>70</v>
      </c>
      <c r="L113" s="35"/>
    </row>
    <row r="114" spans="1:12" ht="14.25" customHeight="1">
      <c r="A114" s="45">
        <v>40879</v>
      </c>
      <c r="B114" s="45">
        <v>40879</v>
      </c>
      <c r="C114" s="44" t="s">
        <v>74</v>
      </c>
      <c r="D114" s="138"/>
      <c r="E114" s="139">
        <v>40000</v>
      </c>
      <c r="F114" s="34">
        <f t="shared" si="2"/>
        <v>43000</v>
      </c>
      <c r="G114" s="35" t="s">
        <v>654</v>
      </c>
      <c r="H114" s="47" t="s">
        <v>73</v>
      </c>
      <c r="I114" s="35"/>
      <c r="J114" s="35"/>
      <c r="K114" s="35" t="s">
        <v>70</v>
      </c>
      <c r="L114" s="35"/>
    </row>
    <row r="115" spans="1:12" ht="14.25" customHeight="1">
      <c r="A115" s="45">
        <v>40879</v>
      </c>
      <c r="B115" s="45">
        <v>40879</v>
      </c>
      <c r="C115" s="44" t="s">
        <v>75</v>
      </c>
      <c r="D115" s="46"/>
      <c r="E115" s="34">
        <v>84000</v>
      </c>
      <c r="F115" s="34">
        <f t="shared" si="2"/>
        <v>127000</v>
      </c>
      <c r="G115" s="35" t="s">
        <v>654</v>
      </c>
      <c r="H115" s="47" t="s">
        <v>73</v>
      </c>
      <c r="I115" s="35"/>
      <c r="J115" s="35"/>
      <c r="K115" s="35" t="s">
        <v>70</v>
      </c>
      <c r="L115" s="35"/>
    </row>
    <row r="116" spans="1:12" ht="14.25" customHeight="1">
      <c r="A116" s="45">
        <v>40886</v>
      </c>
      <c r="B116" s="45">
        <v>40886</v>
      </c>
      <c r="C116" s="44" t="s">
        <v>76</v>
      </c>
      <c r="D116" s="46"/>
      <c r="E116" s="34">
        <v>77000</v>
      </c>
      <c r="F116" s="34">
        <f t="shared" si="2"/>
        <v>204000</v>
      </c>
      <c r="G116" s="35" t="s">
        <v>654</v>
      </c>
      <c r="H116" s="47" t="s">
        <v>73</v>
      </c>
      <c r="I116" s="35"/>
      <c r="J116" s="35"/>
      <c r="K116" s="35" t="s">
        <v>70</v>
      </c>
      <c r="L116" s="35"/>
    </row>
    <row r="117" spans="1:12" ht="14.25" customHeight="1">
      <c r="A117" s="45">
        <v>40905</v>
      </c>
      <c r="B117" s="45">
        <v>40905</v>
      </c>
      <c r="C117" s="44" t="s">
        <v>77</v>
      </c>
      <c r="D117" s="46"/>
      <c r="E117" s="34">
        <v>192000</v>
      </c>
      <c r="F117" s="34">
        <f t="shared" si="2"/>
        <v>396000</v>
      </c>
      <c r="G117" s="35" t="s">
        <v>654</v>
      </c>
      <c r="H117" s="47" t="s">
        <v>73</v>
      </c>
      <c r="I117" s="35"/>
      <c r="J117" s="35"/>
      <c r="K117" s="35" t="s">
        <v>70</v>
      </c>
      <c r="L117" s="35"/>
    </row>
    <row r="118" spans="1:12" ht="14.25" customHeight="1">
      <c r="A118" s="45">
        <v>41079</v>
      </c>
      <c r="B118" s="45">
        <v>41079</v>
      </c>
      <c r="C118" s="44" t="s">
        <v>78</v>
      </c>
      <c r="D118" s="46"/>
      <c r="E118" s="34">
        <v>50000</v>
      </c>
      <c r="F118" s="34">
        <f t="shared" si="2"/>
        <v>446000</v>
      </c>
      <c r="G118" s="35" t="s">
        <v>654</v>
      </c>
      <c r="H118" s="47" t="s">
        <v>73</v>
      </c>
      <c r="I118" s="35"/>
      <c r="J118" s="35"/>
      <c r="K118" s="35" t="s">
        <v>70</v>
      </c>
      <c r="L118" s="35"/>
    </row>
    <row r="119" spans="1:12" ht="14.25" customHeight="1">
      <c r="A119" s="45">
        <v>41102</v>
      </c>
      <c r="B119" s="45">
        <v>41102</v>
      </c>
      <c r="C119" s="44" t="s">
        <v>6</v>
      </c>
      <c r="D119" s="46"/>
      <c r="E119" s="34">
        <v>117000</v>
      </c>
      <c r="F119" s="34">
        <f t="shared" si="2"/>
        <v>563000</v>
      </c>
      <c r="G119" s="35" t="s">
        <v>654</v>
      </c>
      <c r="H119" s="47" t="s">
        <v>73</v>
      </c>
      <c r="I119" s="35" t="s">
        <v>68</v>
      </c>
      <c r="J119" s="35"/>
      <c r="K119" s="35"/>
      <c r="L119" s="35"/>
    </row>
    <row r="120" spans="1:12" ht="14.25" customHeight="1">
      <c r="A120" s="45">
        <v>41124</v>
      </c>
      <c r="B120" s="45">
        <v>41124</v>
      </c>
      <c r="C120" s="44" t="s">
        <v>65</v>
      </c>
      <c r="D120" s="46"/>
      <c r="E120" s="34">
        <v>8000</v>
      </c>
      <c r="F120" s="34">
        <f t="shared" si="2"/>
        <v>571000</v>
      </c>
      <c r="G120" s="35" t="s">
        <v>654</v>
      </c>
      <c r="H120" s="47" t="s">
        <v>73</v>
      </c>
      <c r="I120" s="35" t="s">
        <v>68</v>
      </c>
      <c r="J120" s="35"/>
      <c r="K120" s="35"/>
      <c r="L120" s="35"/>
    </row>
    <row r="121" spans="1:12" ht="14.25" customHeight="1">
      <c r="A121" s="45">
        <v>41127</v>
      </c>
      <c r="B121" s="45">
        <v>41127</v>
      </c>
      <c r="C121" s="44" t="s">
        <v>62</v>
      </c>
      <c r="D121" s="46"/>
      <c r="E121" s="34">
        <v>7000</v>
      </c>
      <c r="F121" s="34">
        <f t="shared" si="2"/>
        <v>578000</v>
      </c>
      <c r="G121" s="35" t="s">
        <v>654</v>
      </c>
      <c r="H121" s="47" t="s">
        <v>73</v>
      </c>
      <c r="I121" s="35" t="s">
        <v>68</v>
      </c>
      <c r="J121" s="35"/>
      <c r="K121" s="35"/>
      <c r="L121" s="35"/>
    </row>
    <row r="122" spans="1:12" ht="14.25" customHeight="1">
      <c r="A122" s="45">
        <v>41130</v>
      </c>
      <c r="B122" s="45">
        <v>41130</v>
      </c>
      <c r="C122" s="44" t="s">
        <v>63</v>
      </c>
      <c r="D122" s="46"/>
      <c r="E122" s="34">
        <v>75000</v>
      </c>
      <c r="F122" s="34">
        <f t="shared" si="2"/>
        <v>653000</v>
      </c>
      <c r="G122" s="35" t="s">
        <v>654</v>
      </c>
      <c r="H122" s="47" t="s">
        <v>73</v>
      </c>
      <c r="I122" s="35" t="s">
        <v>68</v>
      </c>
      <c r="J122" s="35"/>
      <c r="K122" s="35"/>
      <c r="L122" s="35"/>
    </row>
    <row r="123" spans="1:12" ht="14.25" customHeight="1">
      <c r="A123" s="45">
        <v>41131</v>
      </c>
      <c r="B123" s="45">
        <v>41131</v>
      </c>
      <c r="C123" s="44" t="s">
        <v>64</v>
      </c>
      <c r="D123" s="46"/>
      <c r="E123" s="34">
        <v>160000</v>
      </c>
      <c r="F123" s="34">
        <f t="shared" si="2"/>
        <v>813000</v>
      </c>
      <c r="G123" s="35" t="s">
        <v>654</v>
      </c>
      <c r="H123" s="47" t="s">
        <v>73</v>
      </c>
      <c r="I123" s="35" t="s">
        <v>68</v>
      </c>
      <c r="J123" s="35"/>
      <c r="K123" s="35"/>
      <c r="L123" s="35"/>
    </row>
    <row r="124" spans="1:12" ht="14.25" customHeight="1">
      <c r="A124" s="45">
        <v>41144</v>
      </c>
      <c r="B124" s="45">
        <v>41144</v>
      </c>
      <c r="C124" s="44" t="s">
        <v>78</v>
      </c>
      <c r="D124" s="46"/>
      <c r="E124" s="34">
        <v>25000</v>
      </c>
      <c r="F124" s="34">
        <f t="shared" si="2"/>
        <v>838000</v>
      </c>
      <c r="G124" s="35" t="s">
        <v>654</v>
      </c>
      <c r="H124" s="47" t="s">
        <v>73</v>
      </c>
      <c r="I124" s="35" t="s">
        <v>68</v>
      </c>
      <c r="J124" s="35"/>
      <c r="K124" s="35"/>
      <c r="L124" s="35"/>
    </row>
    <row r="125" spans="1:12" ht="14.25" customHeight="1">
      <c r="A125" s="45">
        <v>41379</v>
      </c>
      <c r="B125" s="45">
        <v>41379</v>
      </c>
      <c r="C125" s="44" t="s">
        <v>6</v>
      </c>
      <c r="D125" s="46"/>
      <c r="E125" s="34">
        <v>12900</v>
      </c>
      <c r="F125" s="34">
        <f t="shared" si="2"/>
        <v>850900</v>
      </c>
      <c r="G125" s="35" t="s">
        <v>654</v>
      </c>
      <c r="H125" s="47" t="s">
        <v>73</v>
      </c>
      <c r="I125" s="35"/>
      <c r="J125" s="35"/>
      <c r="K125" s="35" t="s">
        <v>70</v>
      </c>
      <c r="L125" s="35"/>
    </row>
    <row r="126" spans="1:12" ht="14.25" customHeight="1">
      <c r="A126" s="45">
        <v>41415</v>
      </c>
      <c r="B126" s="45">
        <v>41415</v>
      </c>
      <c r="C126" s="44" t="s">
        <v>65</v>
      </c>
      <c r="D126" s="46"/>
      <c r="E126" s="34">
        <v>350</v>
      </c>
      <c r="F126" s="34">
        <f t="shared" si="2"/>
        <v>851250</v>
      </c>
      <c r="G126" s="35" t="s">
        <v>654</v>
      </c>
      <c r="H126" s="47" t="s">
        <v>73</v>
      </c>
      <c r="I126" s="35"/>
      <c r="J126" s="35"/>
      <c r="K126" s="35" t="s">
        <v>70</v>
      </c>
      <c r="L126" s="35"/>
    </row>
    <row r="127" spans="1:12" ht="14.25" customHeight="1">
      <c r="A127" s="45">
        <v>41499</v>
      </c>
      <c r="B127" s="45">
        <v>41499</v>
      </c>
      <c r="C127" s="44" t="s">
        <v>62</v>
      </c>
      <c r="D127" s="294"/>
      <c r="E127" s="34">
        <v>23000</v>
      </c>
      <c r="F127" s="34">
        <f t="shared" si="2"/>
        <v>874250</v>
      </c>
      <c r="G127" s="35" t="s">
        <v>654</v>
      </c>
      <c r="H127" s="47" t="s">
        <v>73</v>
      </c>
      <c r="I127" s="35"/>
      <c r="J127" s="35"/>
      <c r="K127" s="35" t="s">
        <v>70</v>
      </c>
      <c r="L127" s="35"/>
    </row>
    <row r="128" spans="1:12" ht="14.25" customHeight="1">
      <c r="A128" s="136"/>
      <c r="B128" s="136"/>
      <c r="D128" s="141"/>
      <c r="E128" s="34"/>
      <c r="F128" s="34"/>
      <c r="G128" s="28"/>
      <c r="H128" s="295"/>
      <c r="I128" s="28"/>
      <c r="J128" s="28"/>
      <c r="K128" s="28"/>
      <c r="L128" s="28"/>
    </row>
    <row r="129" spans="4:6" ht="12.75">
      <c r="D129" s="152">
        <f>SUM(D113:D127)</f>
        <v>0</v>
      </c>
      <c r="E129" s="153">
        <f>SUM(E113:E127)</f>
        <v>874250</v>
      </c>
      <c r="F129" s="154">
        <f>E129-D129</f>
        <v>874250</v>
      </c>
    </row>
    <row r="130" spans="1:7" ht="12.75">
      <c r="A130" s="31"/>
      <c r="B130" s="31"/>
      <c r="C130" s="31"/>
      <c r="D130" s="31"/>
      <c r="E130" s="31"/>
      <c r="F130" s="31"/>
      <c r="G130" s="48"/>
    </row>
    <row r="200" spans="5:8" ht="25.5">
      <c r="E200" s="34">
        <f>F109</f>
        <v>595982.1400000006</v>
      </c>
      <c r="F200" s="288"/>
      <c r="G200" s="133" t="s">
        <v>73</v>
      </c>
      <c r="H200" s="300" t="s">
        <v>170</v>
      </c>
    </row>
    <row r="201" spans="1:11" ht="14.25" customHeight="1">
      <c r="A201" s="36"/>
      <c r="B201" s="36"/>
      <c r="C201" s="37"/>
      <c r="D201" s="38"/>
      <c r="E201" s="34">
        <f>E129</f>
        <v>874250</v>
      </c>
      <c r="G201" s="40" t="s">
        <v>166</v>
      </c>
      <c r="H201" s="300" t="s">
        <v>170</v>
      </c>
      <c r="J201" s="39"/>
      <c r="K201" s="38"/>
    </row>
    <row r="203" spans="5:8" ht="25.5">
      <c r="E203" s="34">
        <f>E200+E201</f>
        <v>1470232.1400000006</v>
      </c>
      <c r="G203" s="40" t="s">
        <v>167</v>
      </c>
      <c r="H203" s="300" t="s">
        <v>173</v>
      </c>
    </row>
    <row r="204" spans="4:6" ht="12.75">
      <c r="D204" s="28"/>
      <c r="E204" s="28"/>
      <c r="F204" s="28"/>
    </row>
    <row r="205" spans="5:8" ht="25.5">
      <c r="E205" s="34">
        <f>A8</f>
        <v>339994.8</v>
      </c>
      <c r="G205" s="40" t="s">
        <v>67</v>
      </c>
      <c r="H205" s="300" t="str">
        <f>E8</f>
        <v>задолженность по взносам (с зарплат)</v>
      </c>
    </row>
    <row r="207" spans="5:8" ht="12.75">
      <c r="E207" s="34">
        <f>E203+E205</f>
        <v>1810226.9400000006</v>
      </c>
      <c r="G207" s="40" t="s">
        <v>168</v>
      </c>
      <c r="H207" s="300" t="e">
        <f>#REF!</f>
        <v>#REF!</v>
      </c>
    </row>
  </sheetData>
  <sheetProtection/>
  <mergeCells count="35">
    <mergeCell ref="K15:L15"/>
    <mergeCell ref="K3:L3"/>
    <mergeCell ref="K4:L4"/>
    <mergeCell ref="K6:L6"/>
    <mergeCell ref="K8:L8"/>
    <mergeCell ref="K9:L9"/>
    <mergeCell ref="K11:L11"/>
    <mergeCell ref="K12:L12"/>
    <mergeCell ref="K13:L13"/>
    <mergeCell ref="I13:J13"/>
    <mergeCell ref="I15:J15"/>
    <mergeCell ref="I3:J3"/>
    <mergeCell ref="I4:J4"/>
    <mergeCell ref="I6:J6"/>
    <mergeCell ref="I8:J8"/>
    <mergeCell ref="I9:J9"/>
    <mergeCell ref="I18:L18"/>
    <mergeCell ref="A1:L1"/>
    <mergeCell ref="B11:D11"/>
    <mergeCell ref="B12:D12"/>
    <mergeCell ref="B15:D15"/>
    <mergeCell ref="B8:D8"/>
    <mergeCell ref="B6:D6"/>
    <mergeCell ref="B9:D9"/>
    <mergeCell ref="I11:J11"/>
    <mergeCell ref="I12:J12"/>
    <mergeCell ref="E15:H15"/>
    <mergeCell ref="B13:D13"/>
    <mergeCell ref="E13:H13"/>
    <mergeCell ref="B4:H4"/>
    <mergeCell ref="E11:H11"/>
    <mergeCell ref="E12:H12"/>
    <mergeCell ref="E8:H8"/>
    <mergeCell ref="E9:H9"/>
    <mergeCell ref="E6:H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89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2.625" style="223" customWidth="1"/>
    <col min="2" max="2" width="48.375" style="223" customWidth="1"/>
    <col min="3" max="3" width="12.125" style="223" customWidth="1"/>
    <col min="4" max="4" width="13.00390625" style="232" customWidth="1"/>
    <col min="5" max="5" width="16.375" style="223" customWidth="1"/>
    <col min="6" max="6" width="4.75390625" style="223" customWidth="1"/>
    <col min="7" max="7" width="12.125" style="223" customWidth="1"/>
    <col min="8" max="8" width="10.25390625" style="223" customWidth="1"/>
    <col min="9" max="9" width="8.00390625" style="223" customWidth="1"/>
    <col min="10" max="10" width="30.375" style="226" customWidth="1"/>
    <col min="11" max="11" width="11.625" style="223" customWidth="1"/>
    <col min="12" max="16384" width="9.125" style="223" customWidth="1"/>
  </cols>
  <sheetData>
    <row r="1" spans="2:7" s="21" customFormat="1" ht="15" customHeight="1">
      <c r="B1" s="192" t="s">
        <v>8</v>
      </c>
      <c r="C1" s="64">
        <f>'СБ+ИТБ по дате'!C1</f>
        <v>42309</v>
      </c>
      <c r="D1" s="374" t="s">
        <v>9</v>
      </c>
      <c r="E1" s="375"/>
      <c r="F1" s="376"/>
      <c r="G1" s="64">
        <f>'Отчёт по статьям'!D1</f>
        <v>42338</v>
      </c>
    </row>
    <row r="2" spans="2:7" s="21" customFormat="1" ht="15" customHeight="1">
      <c r="B2" s="192" t="s">
        <v>251</v>
      </c>
      <c r="C2" s="65">
        <f>Касса!G1</f>
        <v>0</v>
      </c>
      <c r="D2" s="377" t="s">
        <v>252</v>
      </c>
      <c r="E2" s="378"/>
      <c r="F2" s="379"/>
      <c r="G2" s="65">
        <f>Касса!G4</f>
        <v>0</v>
      </c>
    </row>
    <row r="3" spans="2:8" s="21" customFormat="1" ht="15" customHeight="1">
      <c r="B3" s="192" t="s">
        <v>135</v>
      </c>
      <c r="C3" s="234">
        <f>'СБ+ИТБ по дате'!C4</f>
        <v>0</v>
      </c>
      <c r="D3" s="377" t="s">
        <v>136</v>
      </c>
      <c r="E3" s="378"/>
      <c r="F3" s="379"/>
      <c r="G3" s="234">
        <f>'СБ+ИТБ по дате'!G4</f>
        <v>67477.2100000002</v>
      </c>
      <c r="H3" s="66" t="s">
        <v>58</v>
      </c>
    </row>
    <row r="4" spans="2:8" s="21" customFormat="1" ht="15" customHeight="1">
      <c r="B4" s="193" t="s">
        <v>253</v>
      </c>
      <c r="C4" s="67">
        <f>C2+C3</f>
        <v>0</v>
      </c>
      <c r="D4" s="380" t="s">
        <v>254</v>
      </c>
      <c r="E4" s="381"/>
      <c r="F4" s="382"/>
      <c r="G4" s="67">
        <f>G2+G3</f>
        <v>67477.2100000002</v>
      </c>
      <c r="H4" s="68">
        <f>C4+C6-D6</f>
        <v>67477.21000000043</v>
      </c>
    </row>
    <row r="5" spans="2:12" ht="15" customHeight="1">
      <c r="B5" s="69" t="s">
        <v>1</v>
      </c>
      <c r="C5" s="165" t="s">
        <v>138</v>
      </c>
      <c r="D5" s="164" t="s">
        <v>137</v>
      </c>
      <c r="E5" s="70" t="s">
        <v>142</v>
      </c>
      <c r="F5" s="70"/>
      <c r="G5" s="227" t="s">
        <v>242</v>
      </c>
      <c r="H5" s="71" t="s">
        <v>243</v>
      </c>
      <c r="I5" s="71" t="s">
        <v>255</v>
      </c>
      <c r="J5" s="233" t="s">
        <v>10</v>
      </c>
      <c r="K5" s="56" t="s">
        <v>92</v>
      </c>
      <c r="L5" s="223" t="s">
        <v>92</v>
      </c>
    </row>
    <row r="6" spans="2:12" s="175" customFormat="1" ht="15" customHeight="1">
      <c r="B6" s="216"/>
      <c r="C6" s="149">
        <f>C189</f>
        <v>1274701.59</v>
      </c>
      <c r="D6" s="150">
        <f>D189</f>
        <v>1207224.3799999997</v>
      </c>
      <c r="E6" s="176"/>
      <c r="F6" s="173"/>
      <c r="G6" s="228"/>
      <c r="H6" s="176"/>
      <c r="I6" s="176"/>
      <c r="J6" s="179"/>
      <c r="K6" s="56" t="s">
        <v>92</v>
      </c>
      <c r="L6" s="223" t="s">
        <v>92</v>
      </c>
    </row>
    <row r="7" spans="2:12" s="194" customFormat="1" ht="15" customHeight="1">
      <c r="B7" s="215" t="s">
        <v>410</v>
      </c>
      <c r="C7" s="189">
        <v>10000</v>
      </c>
      <c r="D7" s="189"/>
      <c r="E7" s="212">
        <v>42310</v>
      </c>
      <c r="F7" s="213"/>
      <c r="G7" s="213" t="s">
        <v>411</v>
      </c>
      <c r="H7" s="212">
        <v>42310</v>
      </c>
      <c r="I7" s="50" t="s">
        <v>70</v>
      </c>
      <c r="J7" s="214" t="s">
        <v>207</v>
      </c>
      <c r="K7" s="56" t="s">
        <v>92</v>
      </c>
      <c r="L7" s="2"/>
    </row>
    <row r="8" spans="2:11" s="194" customFormat="1" ht="15" customHeight="1">
      <c r="B8" s="216" t="s">
        <v>541</v>
      </c>
      <c r="C8" s="189">
        <v>1.05</v>
      </c>
      <c r="D8" s="189" t="s">
        <v>5</v>
      </c>
      <c r="E8" s="212">
        <v>42310</v>
      </c>
      <c r="F8" s="213"/>
      <c r="G8" s="213" t="s">
        <v>452</v>
      </c>
      <c r="H8" s="212">
        <v>42310</v>
      </c>
      <c r="I8" s="25" t="s">
        <v>69</v>
      </c>
      <c r="J8" s="214" t="s">
        <v>444</v>
      </c>
      <c r="K8" s="57" t="s">
        <v>92</v>
      </c>
    </row>
    <row r="9" spans="2:11" s="194" customFormat="1" ht="15" customHeight="1">
      <c r="B9" s="216" t="s">
        <v>542</v>
      </c>
      <c r="C9" s="189">
        <v>50</v>
      </c>
      <c r="D9" s="189" t="s">
        <v>5</v>
      </c>
      <c r="E9" s="212">
        <v>42310</v>
      </c>
      <c r="F9" s="213"/>
      <c r="G9" s="213" t="s">
        <v>453</v>
      </c>
      <c r="H9" s="212">
        <v>42310</v>
      </c>
      <c r="I9" s="25" t="s">
        <v>69</v>
      </c>
      <c r="J9" s="214" t="s">
        <v>233</v>
      </c>
      <c r="K9" s="57" t="s">
        <v>92</v>
      </c>
    </row>
    <row r="10" spans="2:11" s="194" customFormat="1" ht="15" customHeight="1">
      <c r="B10" s="216" t="s">
        <v>543</v>
      </c>
      <c r="C10" s="189">
        <v>500</v>
      </c>
      <c r="D10" s="189" t="s">
        <v>5</v>
      </c>
      <c r="E10" s="212">
        <v>42310</v>
      </c>
      <c r="F10" s="213"/>
      <c r="G10" s="213" t="s">
        <v>454</v>
      </c>
      <c r="H10" s="212">
        <v>42310</v>
      </c>
      <c r="I10" s="25" t="s">
        <v>69</v>
      </c>
      <c r="J10" s="214" t="s">
        <v>232</v>
      </c>
      <c r="K10" s="57" t="s">
        <v>92</v>
      </c>
    </row>
    <row r="11" spans="2:11" s="194" customFormat="1" ht="15" customHeight="1">
      <c r="B11" s="216" t="s">
        <v>206</v>
      </c>
      <c r="C11" s="189" t="s">
        <v>5</v>
      </c>
      <c r="D11" s="189">
        <v>51.05</v>
      </c>
      <c r="E11" s="212">
        <v>42310</v>
      </c>
      <c r="F11" s="213"/>
      <c r="G11" s="213" t="s">
        <v>239</v>
      </c>
      <c r="H11" s="212">
        <v>42310</v>
      </c>
      <c r="I11" s="25" t="s">
        <v>69</v>
      </c>
      <c r="J11" s="214" t="s">
        <v>202</v>
      </c>
      <c r="K11" s="57" t="s">
        <v>92</v>
      </c>
    </row>
    <row r="12" spans="2:11" s="194" customFormat="1" ht="15" customHeight="1">
      <c r="B12" s="216" t="s">
        <v>206</v>
      </c>
      <c r="C12" s="189" t="s">
        <v>5</v>
      </c>
      <c r="D12" s="189">
        <v>500</v>
      </c>
      <c r="E12" s="212">
        <v>42310</v>
      </c>
      <c r="F12" s="213"/>
      <c r="G12" s="213" t="s">
        <v>239</v>
      </c>
      <c r="H12" s="212">
        <v>42310</v>
      </c>
      <c r="I12" s="25" t="s">
        <v>69</v>
      </c>
      <c r="J12" s="214" t="s">
        <v>202</v>
      </c>
      <c r="K12" s="57" t="s">
        <v>92</v>
      </c>
    </row>
    <row r="13" spans="2:12" s="194" customFormat="1" ht="15" customHeight="1">
      <c r="B13" s="215" t="s">
        <v>201</v>
      </c>
      <c r="C13" s="189"/>
      <c r="D13" s="189">
        <v>10000</v>
      </c>
      <c r="E13" s="212">
        <v>42311</v>
      </c>
      <c r="F13" s="213"/>
      <c r="G13" s="213" t="s">
        <v>412</v>
      </c>
      <c r="H13" s="212">
        <v>42311</v>
      </c>
      <c r="I13" s="50" t="s">
        <v>70</v>
      </c>
      <c r="J13" s="214" t="s">
        <v>202</v>
      </c>
      <c r="K13" s="56" t="s">
        <v>92</v>
      </c>
      <c r="L13" s="2"/>
    </row>
    <row r="14" spans="2:11" s="194" customFormat="1" ht="15" customHeight="1">
      <c r="B14" s="216" t="s">
        <v>544</v>
      </c>
      <c r="C14" s="189">
        <v>1200</v>
      </c>
      <c r="D14" s="189" t="s">
        <v>5</v>
      </c>
      <c r="E14" s="212">
        <v>42313</v>
      </c>
      <c r="F14" s="213"/>
      <c r="G14" s="213" t="s">
        <v>455</v>
      </c>
      <c r="H14" s="212">
        <v>42313</v>
      </c>
      <c r="I14" s="25" t="s">
        <v>69</v>
      </c>
      <c r="J14" s="214" t="s">
        <v>234</v>
      </c>
      <c r="K14" s="57" t="s">
        <v>92</v>
      </c>
    </row>
    <row r="15" spans="2:11" s="194" customFormat="1" ht="15" customHeight="1">
      <c r="B15" s="216" t="s">
        <v>206</v>
      </c>
      <c r="C15" s="189" t="s">
        <v>5</v>
      </c>
      <c r="D15" s="189">
        <v>1200</v>
      </c>
      <c r="E15" s="212">
        <v>42313</v>
      </c>
      <c r="F15" s="213"/>
      <c r="G15" s="213" t="s">
        <v>239</v>
      </c>
      <c r="H15" s="212">
        <v>42313</v>
      </c>
      <c r="I15" s="25" t="s">
        <v>69</v>
      </c>
      <c r="J15" s="214" t="s">
        <v>202</v>
      </c>
      <c r="K15" s="57" t="s">
        <v>92</v>
      </c>
    </row>
    <row r="16" spans="2:12" s="194" customFormat="1" ht="15" customHeight="1">
      <c r="B16" s="216" t="s">
        <v>231</v>
      </c>
      <c r="C16" s="189">
        <v>206.8</v>
      </c>
      <c r="D16" s="189"/>
      <c r="E16" s="212">
        <v>42317</v>
      </c>
      <c r="F16" s="213"/>
      <c r="G16" s="213" t="s">
        <v>413</v>
      </c>
      <c r="H16" s="212">
        <v>42317</v>
      </c>
      <c r="I16" s="50" t="s">
        <v>70</v>
      </c>
      <c r="J16" s="214" t="s">
        <v>199</v>
      </c>
      <c r="K16" s="56" t="s">
        <v>92</v>
      </c>
      <c r="L16" s="2"/>
    </row>
    <row r="17" spans="2:11" s="194" customFormat="1" ht="15" customHeight="1">
      <c r="B17" s="216" t="s">
        <v>545</v>
      </c>
      <c r="C17" s="189">
        <v>50</v>
      </c>
      <c r="D17" s="189" t="s">
        <v>5</v>
      </c>
      <c r="E17" s="212">
        <v>42317</v>
      </c>
      <c r="F17" s="213"/>
      <c r="G17" s="213" t="s">
        <v>456</v>
      </c>
      <c r="H17" s="212">
        <v>42317</v>
      </c>
      <c r="I17" s="25" t="s">
        <v>69</v>
      </c>
      <c r="J17" s="214" t="s">
        <v>233</v>
      </c>
      <c r="K17" s="57" t="s">
        <v>92</v>
      </c>
    </row>
    <row r="18" spans="2:11" s="194" customFormat="1" ht="15" customHeight="1">
      <c r="B18" s="216" t="s">
        <v>546</v>
      </c>
      <c r="C18" s="189">
        <v>5850</v>
      </c>
      <c r="D18" s="189" t="s">
        <v>5</v>
      </c>
      <c r="E18" s="212">
        <v>42317</v>
      </c>
      <c r="F18" s="213"/>
      <c r="G18" s="213" t="s">
        <v>457</v>
      </c>
      <c r="H18" s="212">
        <v>42317</v>
      </c>
      <c r="I18" s="25" t="s">
        <v>69</v>
      </c>
      <c r="J18" s="214" t="s">
        <v>196</v>
      </c>
      <c r="K18" s="57" t="s">
        <v>92</v>
      </c>
    </row>
    <row r="19" spans="2:11" s="194" customFormat="1" ht="15" customHeight="1">
      <c r="B19" s="216" t="s">
        <v>206</v>
      </c>
      <c r="C19" s="189" t="s">
        <v>5</v>
      </c>
      <c r="D19" s="189">
        <v>50</v>
      </c>
      <c r="E19" s="212">
        <v>42317</v>
      </c>
      <c r="F19" s="213"/>
      <c r="G19" s="213" t="s">
        <v>239</v>
      </c>
      <c r="H19" s="212">
        <v>42317</v>
      </c>
      <c r="I19" s="25" t="s">
        <v>69</v>
      </c>
      <c r="J19" s="214" t="s">
        <v>202</v>
      </c>
      <c r="K19" s="57" t="s">
        <v>92</v>
      </c>
    </row>
    <row r="20" spans="2:11" s="194" customFormat="1" ht="15" customHeight="1">
      <c r="B20" s="216" t="s">
        <v>206</v>
      </c>
      <c r="C20" s="189" t="s">
        <v>5</v>
      </c>
      <c r="D20" s="189">
        <v>5850</v>
      </c>
      <c r="E20" s="212">
        <v>42317</v>
      </c>
      <c r="F20" s="213"/>
      <c r="G20" s="213" t="s">
        <v>239</v>
      </c>
      <c r="H20" s="212">
        <v>42317</v>
      </c>
      <c r="I20" s="25" t="s">
        <v>69</v>
      </c>
      <c r="J20" s="214" t="s">
        <v>202</v>
      </c>
      <c r="K20" s="57" t="s">
        <v>92</v>
      </c>
    </row>
    <row r="21" spans="2:12" s="194" customFormat="1" ht="15" customHeight="1">
      <c r="B21" s="215" t="s">
        <v>201</v>
      </c>
      <c r="C21" s="189"/>
      <c r="D21" s="189">
        <v>206.8</v>
      </c>
      <c r="E21" s="212">
        <v>42318</v>
      </c>
      <c r="F21" s="213"/>
      <c r="G21" s="213" t="s">
        <v>414</v>
      </c>
      <c r="H21" s="212">
        <v>42318</v>
      </c>
      <c r="I21" s="50" t="s">
        <v>70</v>
      </c>
      <c r="J21" s="214" t="s">
        <v>202</v>
      </c>
      <c r="K21" s="56" t="s">
        <v>92</v>
      </c>
      <c r="L21" s="2"/>
    </row>
    <row r="22" spans="2:11" s="194" customFormat="1" ht="15" customHeight="1">
      <c r="B22" s="216" t="s">
        <v>547</v>
      </c>
      <c r="C22" s="189">
        <v>50</v>
      </c>
      <c r="D22" s="189" t="s">
        <v>5</v>
      </c>
      <c r="E22" s="212">
        <v>42318</v>
      </c>
      <c r="F22" s="213"/>
      <c r="G22" s="213" t="s">
        <v>458</v>
      </c>
      <c r="H22" s="212">
        <v>42318</v>
      </c>
      <c r="I22" s="25" t="s">
        <v>69</v>
      </c>
      <c r="J22" s="214" t="s">
        <v>235</v>
      </c>
      <c r="K22" s="57" t="s">
        <v>92</v>
      </c>
    </row>
    <row r="23" spans="2:11" s="194" customFormat="1" ht="15" customHeight="1">
      <c r="B23" s="216" t="s">
        <v>550</v>
      </c>
      <c r="C23" s="189">
        <v>1800</v>
      </c>
      <c r="D23" s="189" t="s">
        <v>5</v>
      </c>
      <c r="E23" s="212">
        <v>42318</v>
      </c>
      <c r="F23" s="213"/>
      <c r="G23" s="213" t="s">
        <v>459</v>
      </c>
      <c r="H23" s="212">
        <v>42318</v>
      </c>
      <c r="I23" s="25" t="s">
        <v>69</v>
      </c>
      <c r="J23" s="214" t="s">
        <v>551</v>
      </c>
      <c r="K23" s="57" t="s">
        <v>92</v>
      </c>
    </row>
    <row r="24" spans="2:11" s="194" customFormat="1" ht="15" customHeight="1">
      <c r="B24" s="216" t="s">
        <v>206</v>
      </c>
      <c r="C24" s="189" t="s">
        <v>5</v>
      </c>
      <c r="D24" s="189">
        <v>1850</v>
      </c>
      <c r="E24" s="212">
        <v>42318</v>
      </c>
      <c r="F24" s="213"/>
      <c r="G24" s="213" t="s">
        <v>239</v>
      </c>
      <c r="H24" s="212">
        <v>42318</v>
      </c>
      <c r="I24" s="25" t="s">
        <v>69</v>
      </c>
      <c r="J24" s="214" t="s">
        <v>202</v>
      </c>
      <c r="K24" s="57" t="s">
        <v>92</v>
      </c>
    </row>
    <row r="25" spans="2:12" s="194" customFormat="1" ht="15" customHeight="1">
      <c r="B25" s="215" t="s">
        <v>184</v>
      </c>
      <c r="C25" s="189">
        <v>1000</v>
      </c>
      <c r="D25" s="189"/>
      <c r="E25" s="212">
        <v>42319</v>
      </c>
      <c r="F25" s="213"/>
      <c r="G25" s="213" t="s">
        <v>6</v>
      </c>
      <c r="H25" s="212">
        <v>42319</v>
      </c>
      <c r="I25" s="50" t="s">
        <v>70</v>
      </c>
      <c r="J25" s="214" t="s">
        <v>240</v>
      </c>
      <c r="K25" s="56" t="s">
        <v>92</v>
      </c>
      <c r="L25" s="2"/>
    </row>
    <row r="26" spans="2:12" s="194" customFormat="1" ht="15" customHeight="1">
      <c r="B26" s="215" t="s">
        <v>201</v>
      </c>
      <c r="C26" s="189"/>
      <c r="D26" s="189">
        <v>1000</v>
      </c>
      <c r="E26" s="212">
        <v>42320</v>
      </c>
      <c r="F26" s="213"/>
      <c r="G26" s="213" t="s">
        <v>415</v>
      </c>
      <c r="H26" s="212">
        <v>42320</v>
      </c>
      <c r="I26" s="50" t="s">
        <v>70</v>
      </c>
      <c r="J26" s="214" t="s">
        <v>202</v>
      </c>
      <c r="K26" s="56" t="s">
        <v>92</v>
      </c>
      <c r="L26" s="2"/>
    </row>
    <row r="27" spans="2:11" s="194" customFormat="1" ht="15" customHeight="1">
      <c r="B27" s="216" t="s">
        <v>548</v>
      </c>
      <c r="C27" s="189">
        <v>1200</v>
      </c>
      <c r="D27" s="189" t="s">
        <v>5</v>
      </c>
      <c r="E27" s="212">
        <v>42320</v>
      </c>
      <c r="F27" s="213"/>
      <c r="G27" s="213" t="s">
        <v>460</v>
      </c>
      <c r="H27" s="212">
        <v>42320</v>
      </c>
      <c r="I27" s="25" t="s">
        <v>69</v>
      </c>
      <c r="J27" s="214" t="s">
        <v>549</v>
      </c>
      <c r="K27" s="57" t="s">
        <v>92</v>
      </c>
    </row>
    <row r="28" spans="2:11" s="194" customFormat="1" ht="15" customHeight="1">
      <c r="B28" s="216" t="s">
        <v>206</v>
      </c>
      <c r="C28" s="189" t="s">
        <v>5</v>
      </c>
      <c r="D28" s="189">
        <v>1200</v>
      </c>
      <c r="E28" s="212">
        <v>42320</v>
      </c>
      <c r="F28" s="213"/>
      <c r="G28" s="213" t="s">
        <v>239</v>
      </c>
      <c r="H28" s="212">
        <v>42320</v>
      </c>
      <c r="I28" s="25" t="s">
        <v>69</v>
      </c>
      <c r="J28" s="214" t="s">
        <v>202</v>
      </c>
      <c r="K28" s="57" t="s">
        <v>92</v>
      </c>
    </row>
    <row r="29" spans="2:11" s="194" customFormat="1" ht="15" customHeight="1">
      <c r="B29" s="216" t="s">
        <v>552</v>
      </c>
      <c r="C29" s="189">
        <v>50</v>
      </c>
      <c r="D29" s="189" t="s">
        <v>5</v>
      </c>
      <c r="E29" s="212">
        <v>42324</v>
      </c>
      <c r="F29" s="213"/>
      <c r="G29" s="213" t="s">
        <v>461</v>
      </c>
      <c r="H29" s="212">
        <v>42324</v>
      </c>
      <c r="I29" s="25" t="s">
        <v>69</v>
      </c>
      <c r="J29" s="214" t="s">
        <v>233</v>
      </c>
      <c r="K29" s="57" t="s">
        <v>92</v>
      </c>
    </row>
    <row r="30" spans="2:11" s="194" customFormat="1" ht="15" customHeight="1">
      <c r="B30" s="216" t="s">
        <v>553</v>
      </c>
      <c r="C30" s="189">
        <v>9750</v>
      </c>
      <c r="D30" s="189" t="s">
        <v>5</v>
      </c>
      <c r="E30" s="212">
        <v>42324</v>
      </c>
      <c r="F30" s="213"/>
      <c r="G30" s="213" t="s">
        <v>462</v>
      </c>
      <c r="H30" s="212">
        <v>42324</v>
      </c>
      <c r="I30" s="25" t="s">
        <v>69</v>
      </c>
      <c r="J30" s="214" t="s">
        <v>196</v>
      </c>
      <c r="K30" s="57" t="s">
        <v>92</v>
      </c>
    </row>
    <row r="31" spans="2:11" s="194" customFormat="1" ht="15" customHeight="1">
      <c r="B31" s="216" t="s">
        <v>206</v>
      </c>
      <c r="C31" s="189" t="s">
        <v>5</v>
      </c>
      <c r="D31" s="189">
        <v>50</v>
      </c>
      <c r="E31" s="212">
        <v>42324</v>
      </c>
      <c r="F31" s="213"/>
      <c r="G31" s="213" t="s">
        <v>239</v>
      </c>
      <c r="H31" s="212">
        <v>42324</v>
      </c>
      <c r="I31" s="25" t="s">
        <v>69</v>
      </c>
      <c r="J31" s="214" t="s">
        <v>202</v>
      </c>
      <c r="K31" s="57" t="s">
        <v>92</v>
      </c>
    </row>
    <row r="32" spans="2:11" s="194" customFormat="1" ht="15" customHeight="1">
      <c r="B32" s="216" t="s">
        <v>206</v>
      </c>
      <c r="C32" s="189" t="s">
        <v>5</v>
      </c>
      <c r="D32" s="189">
        <v>9750</v>
      </c>
      <c r="E32" s="212">
        <v>42324</v>
      </c>
      <c r="F32" s="213"/>
      <c r="G32" s="213" t="s">
        <v>239</v>
      </c>
      <c r="H32" s="212">
        <v>42324</v>
      </c>
      <c r="I32" s="25" t="s">
        <v>69</v>
      </c>
      <c r="J32" s="214" t="s">
        <v>202</v>
      </c>
      <c r="K32" s="57" t="s">
        <v>92</v>
      </c>
    </row>
    <row r="33" spans="2:11" s="194" customFormat="1" ht="15" customHeight="1">
      <c r="B33" s="216" t="s">
        <v>555</v>
      </c>
      <c r="C33" s="189">
        <v>1170</v>
      </c>
      <c r="D33" s="189" t="s">
        <v>5</v>
      </c>
      <c r="E33" s="212">
        <v>42326</v>
      </c>
      <c r="F33" s="213"/>
      <c r="G33" s="213" t="s">
        <v>465</v>
      </c>
      <c r="H33" s="212">
        <v>42326</v>
      </c>
      <c r="I33" s="25" t="s">
        <v>69</v>
      </c>
      <c r="J33" s="214" t="s">
        <v>196</v>
      </c>
      <c r="K33" s="57" t="s">
        <v>92</v>
      </c>
    </row>
    <row r="34" spans="2:11" s="194" customFormat="1" ht="15" customHeight="1">
      <c r="B34" s="216" t="s">
        <v>419</v>
      </c>
      <c r="C34" s="189">
        <v>100000</v>
      </c>
      <c r="D34" s="189" t="s">
        <v>5</v>
      </c>
      <c r="E34" s="212">
        <v>42326</v>
      </c>
      <c r="F34" s="213"/>
      <c r="G34" s="213" t="s">
        <v>463</v>
      </c>
      <c r="H34" s="212">
        <v>42326</v>
      </c>
      <c r="I34" s="25" t="s">
        <v>69</v>
      </c>
      <c r="J34" s="214" t="s">
        <v>554</v>
      </c>
      <c r="K34" s="57" t="s">
        <v>92</v>
      </c>
    </row>
    <row r="35" spans="2:11" s="194" customFormat="1" ht="15" customHeight="1">
      <c r="B35" s="216" t="s">
        <v>420</v>
      </c>
      <c r="C35" s="189" t="s">
        <v>5</v>
      </c>
      <c r="D35" s="189">
        <v>1170</v>
      </c>
      <c r="E35" s="212">
        <v>42326</v>
      </c>
      <c r="F35" s="213"/>
      <c r="G35" s="213" t="s">
        <v>464</v>
      </c>
      <c r="H35" s="212">
        <v>42326</v>
      </c>
      <c r="I35" s="25" t="s">
        <v>69</v>
      </c>
      <c r="J35" s="214" t="s">
        <v>202</v>
      </c>
      <c r="K35" s="57" t="s">
        <v>92</v>
      </c>
    </row>
    <row r="36" spans="2:11" s="194" customFormat="1" ht="15" customHeight="1">
      <c r="B36" s="216" t="s">
        <v>420</v>
      </c>
      <c r="C36" s="189" t="s">
        <v>5</v>
      </c>
      <c r="D36" s="189">
        <v>27347.18</v>
      </c>
      <c r="E36" s="212">
        <v>42326</v>
      </c>
      <c r="F36" s="213"/>
      <c r="G36" s="213" t="s">
        <v>464</v>
      </c>
      <c r="H36" s="212">
        <v>42326</v>
      </c>
      <c r="I36" s="25" t="s">
        <v>69</v>
      </c>
      <c r="J36" s="214" t="s">
        <v>202</v>
      </c>
      <c r="K36" s="57" t="s">
        <v>92</v>
      </c>
    </row>
    <row r="37" spans="2:11" s="194" customFormat="1" ht="15" customHeight="1">
      <c r="B37" s="216" t="s">
        <v>206</v>
      </c>
      <c r="C37" s="189" t="s">
        <v>5</v>
      </c>
      <c r="D37" s="189">
        <v>72652.82</v>
      </c>
      <c r="E37" s="212">
        <v>42326</v>
      </c>
      <c r="F37" s="213"/>
      <c r="G37" s="213" t="s">
        <v>239</v>
      </c>
      <c r="H37" s="212">
        <v>42326</v>
      </c>
      <c r="I37" s="25" t="s">
        <v>69</v>
      </c>
      <c r="J37" s="214" t="s">
        <v>202</v>
      </c>
      <c r="K37" s="57" t="s">
        <v>92</v>
      </c>
    </row>
    <row r="38" spans="2:11" s="194" customFormat="1" ht="15" customHeight="1">
      <c r="B38" s="216" t="s">
        <v>421</v>
      </c>
      <c r="C38" s="189">
        <v>650000</v>
      </c>
      <c r="D38" s="189" t="s">
        <v>5</v>
      </c>
      <c r="E38" s="212">
        <v>42327</v>
      </c>
      <c r="F38" s="213"/>
      <c r="G38" s="213" t="s">
        <v>466</v>
      </c>
      <c r="H38" s="212">
        <v>42327</v>
      </c>
      <c r="I38" s="25" t="s">
        <v>69</v>
      </c>
      <c r="J38" s="214" t="s">
        <v>445</v>
      </c>
      <c r="K38" s="57" t="s">
        <v>92</v>
      </c>
    </row>
    <row r="39" spans="2:11" s="194" customFormat="1" ht="15" customHeight="1">
      <c r="B39" s="216" t="s">
        <v>423</v>
      </c>
      <c r="C39" s="189" t="s">
        <v>5</v>
      </c>
      <c r="D39" s="189">
        <v>500</v>
      </c>
      <c r="E39" s="212">
        <v>42327</v>
      </c>
      <c r="F39" s="213"/>
      <c r="G39" s="213" t="s">
        <v>469</v>
      </c>
      <c r="H39" s="212">
        <v>42327</v>
      </c>
      <c r="I39" s="25" t="s">
        <v>69</v>
      </c>
      <c r="J39" s="214" t="s">
        <v>7</v>
      </c>
      <c r="K39" s="57" t="s">
        <v>92</v>
      </c>
    </row>
    <row r="40" spans="2:11" s="194" customFormat="1" ht="15" customHeight="1">
      <c r="B40" s="216" t="s">
        <v>422</v>
      </c>
      <c r="C40" s="189" t="s">
        <v>5</v>
      </c>
      <c r="D40" s="189">
        <v>2990.77</v>
      </c>
      <c r="E40" s="212">
        <v>42327</v>
      </c>
      <c r="F40" s="213"/>
      <c r="G40" s="213" t="s">
        <v>467</v>
      </c>
      <c r="H40" s="212">
        <v>42311</v>
      </c>
      <c r="I40" s="25" t="s">
        <v>69</v>
      </c>
      <c r="J40" s="214" t="s">
        <v>202</v>
      </c>
      <c r="K40" s="57" t="s">
        <v>92</v>
      </c>
    </row>
    <row r="41" spans="2:11" s="194" customFormat="1" ht="15" customHeight="1">
      <c r="B41" s="216" t="s">
        <v>569</v>
      </c>
      <c r="C41" s="189" t="s">
        <v>5</v>
      </c>
      <c r="D41" s="189">
        <v>50000</v>
      </c>
      <c r="E41" s="212">
        <v>42327</v>
      </c>
      <c r="F41" s="213"/>
      <c r="G41" s="213" t="s">
        <v>468</v>
      </c>
      <c r="H41" s="212">
        <v>42327</v>
      </c>
      <c r="I41" s="25" t="s">
        <v>69</v>
      </c>
      <c r="J41" s="214" t="s">
        <v>208</v>
      </c>
      <c r="K41" s="57" t="s">
        <v>92</v>
      </c>
    </row>
    <row r="42" spans="2:11" s="194" customFormat="1" ht="15" customHeight="1">
      <c r="B42" s="216" t="s">
        <v>420</v>
      </c>
      <c r="C42" s="189" t="s">
        <v>5</v>
      </c>
      <c r="D42" s="189">
        <v>252297.72</v>
      </c>
      <c r="E42" s="212">
        <v>42327</v>
      </c>
      <c r="F42" s="213"/>
      <c r="G42" s="213" t="s">
        <v>464</v>
      </c>
      <c r="H42" s="212">
        <v>42327</v>
      </c>
      <c r="I42" s="25" t="s">
        <v>69</v>
      </c>
      <c r="J42" s="214" t="s">
        <v>202</v>
      </c>
      <c r="K42" s="57" t="s">
        <v>92</v>
      </c>
    </row>
    <row r="43" spans="2:11" s="194" customFormat="1" ht="15" customHeight="1">
      <c r="B43" s="216" t="s">
        <v>425</v>
      </c>
      <c r="C43" s="189" t="s">
        <v>5</v>
      </c>
      <c r="D43" s="189">
        <v>186</v>
      </c>
      <c r="E43" s="212">
        <v>42328</v>
      </c>
      <c r="F43" s="213"/>
      <c r="G43" s="213" t="s">
        <v>471</v>
      </c>
      <c r="H43" s="212">
        <v>42328</v>
      </c>
      <c r="I43" s="25" t="s">
        <v>69</v>
      </c>
      <c r="J43" s="214" t="s">
        <v>7</v>
      </c>
      <c r="K43" s="57" t="s">
        <v>92</v>
      </c>
    </row>
    <row r="44" spans="2:11" s="194" customFormat="1" ht="15" customHeight="1">
      <c r="B44" s="216" t="s">
        <v>424</v>
      </c>
      <c r="C44" s="189" t="s">
        <v>5</v>
      </c>
      <c r="D44" s="189">
        <v>1800</v>
      </c>
      <c r="E44" s="212">
        <v>42328</v>
      </c>
      <c r="F44" s="213"/>
      <c r="G44" s="213" t="s">
        <v>470</v>
      </c>
      <c r="H44" s="212">
        <v>42328</v>
      </c>
      <c r="I44" s="25" t="s">
        <v>69</v>
      </c>
      <c r="J44" s="214" t="s">
        <v>7</v>
      </c>
      <c r="K44" s="57" t="s">
        <v>92</v>
      </c>
    </row>
    <row r="45" spans="2:11" s="194" customFormat="1" ht="15" customHeight="1">
      <c r="B45" s="216" t="s">
        <v>571</v>
      </c>
      <c r="C45" s="189" t="s">
        <v>5</v>
      </c>
      <c r="D45" s="189">
        <v>2559.24</v>
      </c>
      <c r="E45" s="212">
        <v>42328</v>
      </c>
      <c r="F45" s="213"/>
      <c r="G45" s="213" t="s">
        <v>490</v>
      </c>
      <c r="H45" s="212">
        <v>42328</v>
      </c>
      <c r="I45" s="25" t="s">
        <v>69</v>
      </c>
      <c r="J45" s="179" t="s">
        <v>186</v>
      </c>
      <c r="K45" s="57" t="s">
        <v>92</v>
      </c>
    </row>
    <row r="46" spans="2:11" s="194" customFormat="1" ht="15" customHeight="1">
      <c r="B46" s="216" t="s">
        <v>192</v>
      </c>
      <c r="C46" s="189" t="s">
        <v>5</v>
      </c>
      <c r="D46" s="189">
        <v>3981.29</v>
      </c>
      <c r="E46" s="212">
        <v>42328</v>
      </c>
      <c r="F46" s="213"/>
      <c r="G46" s="213" t="s">
        <v>482</v>
      </c>
      <c r="H46" s="212">
        <v>42328</v>
      </c>
      <c r="I46" s="25" t="s">
        <v>69</v>
      </c>
      <c r="J46" s="179" t="s">
        <v>186</v>
      </c>
      <c r="K46" s="57" t="s">
        <v>92</v>
      </c>
    </row>
    <row r="47" spans="2:11" s="194" customFormat="1" ht="15" customHeight="1">
      <c r="B47" s="216" t="s">
        <v>190</v>
      </c>
      <c r="C47" s="189" t="s">
        <v>5</v>
      </c>
      <c r="D47" s="189">
        <v>4000</v>
      </c>
      <c r="E47" s="212">
        <v>42328</v>
      </c>
      <c r="F47" s="213"/>
      <c r="G47" s="213" t="s">
        <v>472</v>
      </c>
      <c r="H47" s="212">
        <v>42328</v>
      </c>
      <c r="I47" s="25" t="s">
        <v>69</v>
      </c>
      <c r="J47" s="179" t="s">
        <v>186</v>
      </c>
      <c r="K47" s="57" t="s">
        <v>92</v>
      </c>
    </row>
    <row r="48" spans="2:11" s="194" customFormat="1" ht="15" customHeight="1">
      <c r="B48" s="216" t="s">
        <v>194</v>
      </c>
      <c r="C48" s="189" t="s">
        <v>5</v>
      </c>
      <c r="D48" s="189">
        <v>4000</v>
      </c>
      <c r="E48" s="212">
        <v>42328</v>
      </c>
      <c r="F48" s="213"/>
      <c r="G48" s="213" t="s">
        <v>473</v>
      </c>
      <c r="H48" s="212">
        <v>42328</v>
      </c>
      <c r="I48" s="25" t="s">
        <v>69</v>
      </c>
      <c r="J48" s="179" t="s">
        <v>186</v>
      </c>
      <c r="K48" s="57" t="s">
        <v>92</v>
      </c>
    </row>
    <row r="49" spans="2:11" s="194" customFormat="1" ht="15" customHeight="1">
      <c r="B49" s="216" t="s">
        <v>189</v>
      </c>
      <c r="C49" s="189" t="s">
        <v>5</v>
      </c>
      <c r="D49" s="189">
        <v>4000</v>
      </c>
      <c r="E49" s="212">
        <v>42328</v>
      </c>
      <c r="F49" s="213"/>
      <c r="G49" s="213" t="s">
        <v>474</v>
      </c>
      <c r="H49" s="212">
        <v>42328</v>
      </c>
      <c r="I49" s="25" t="s">
        <v>69</v>
      </c>
      <c r="J49" s="179" t="s">
        <v>186</v>
      </c>
      <c r="K49" s="57" t="s">
        <v>92</v>
      </c>
    </row>
    <row r="50" spans="2:11" s="194" customFormat="1" ht="15" customHeight="1">
      <c r="B50" s="216" t="s">
        <v>194</v>
      </c>
      <c r="C50" s="189" t="s">
        <v>5</v>
      </c>
      <c r="D50" s="189">
        <v>4000</v>
      </c>
      <c r="E50" s="212">
        <v>42328</v>
      </c>
      <c r="F50" s="213"/>
      <c r="G50" s="213" t="s">
        <v>475</v>
      </c>
      <c r="H50" s="212">
        <v>42328</v>
      </c>
      <c r="I50" s="25" t="s">
        <v>69</v>
      </c>
      <c r="J50" s="179" t="s">
        <v>186</v>
      </c>
      <c r="K50" s="57" t="s">
        <v>92</v>
      </c>
    </row>
    <row r="51" spans="2:11" s="194" customFormat="1" ht="15" customHeight="1">
      <c r="B51" s="216" t="s">
        <v>194</v>
      </c>
      <c r="C51" s="189" t="s">
        <v>5</v>
      </c>
      <c r="D51" s="189">
        <v>4000</v>
      </c>
      <c r="E51" s="212">
        <v>42328</v>
      </c>
      <c r="F51" s="213"/>
      <c r="G51" s="213" t="s">
        <v>477</v>
      </c>
      <c r="H51" s="212">
        <v>42328</v>
      </c>
      <c r="I51" s="25" t="s">
        <v>69</v>
      </c>
      <c r="J51" s="179" t="s">
        <v>186</v>
      </c>
      <c r="K51" s="57" t="s">
        <v>92</v>
      </c>
    </row>
    <row r="52" spans="2:11" s="194" customFormat="1" ht="15" customHeight="1">
      <c r="B52" s="216" t="s">
        <v>194</v>
      </c>
      <c r="C52" s="189" t="s">
        <v>5</v>
      </c>
      <c r="D52" s="189">
        <v>4000</v>
      </c>
      <c r="E52" s="212">
        <v>42328</v>
      </c>
      <c r="F52" s="213"/>
      <c r="G52" s="213" t="s">
        <v>478</v>
      </c>
      <c r="H52" s="212">
        <v>42328</v>
      </c>
      <c r="I52" s="25" t="s">
        <v>69</v>
      </c>
      <c r="J52" s="179" t="s">
        <v>186</v>
      </c>
      <c r="K52" s="57" t="s">
        <v>92</v>
      </c>
    </row>
    <row r="53" spans="2:11" s="194" customFormat="1" ht="15" customHeight="1">
      <c r="B53" s="216" t="s">
        <v>191</v>
      </c>
      <c r="C53" s="189" t="s">
        <v>5</v>
      </c>
      <c r="D53" s="189">
        <v>4000</v>
      </c>
      <c r="E53" s="212">
        <v>42328</v>
      </c>
      <c r="F53" s="213"/>
      <c r="G53" s="213" t="s">
        <v>479</v>
      </c>
      <c r="H53" s="212">
        <v>42328</v>
      </c>
      <c r="I53" s="25" t="s">
        <v>69</v>
      </c>
      <c r="J53" s="179" t="s">
        <v>186</v>
      </c>
      <c r="K53" s="57" t="s">
        <v>92</v>
      </c>
    </row>
    <row r="54" spans="2:11" s="194" customFormat="1" ht="15" customHeight="1">
      <c r="B54" s="216" t="s">
        <v>187</v>
      </c>
      <c r="C54" s="189" t="s">
        <v>5</v>
      </c>
      <c r="D54" s="189">
        <v>4000</v>
      </c>
      <c r="E54" s="212">
        <v>42328</v>
      </c>
      <c r="F54" s="213"/>
      <c r="G54" s="213" t="s">
        <v>467</v>
      </c>
      <c r="H54" s="212">
        <v>42328</v>
      </c>
      <c r="I54" s="25" t="s">
        <v>69</v>
      </c>
      <c r="J54" s="179" t="s">
        <v>186</v>
      </c>
      <c r="K54" s="57" t="s">
        <v>92</v>
      </c>
    </row>
    <row r="55" spans="2:11" s="194" customFormat="1" ht="15" customHeight="1">
      <c r="B55" s="216" t="s">
        <v>193</v>
      </c>
      <c r="C55" s="189" t="s">
        <v>5</v>
      </c>
      <c r="D55" s="189">
        <v>4000</v>
      </c>
      <c r="E55" s="212">
        <v>42328</v>
      </c>
      <c r="F55" s="213"/>
      <c r="G55" s="213" t="s">
        <v>480</v>
      </c>
      <c r="H55" s="212">
        <v>42328</v>
      </c>
      <c r="I55" s="25" t="s">
        <v>69</v>
      </c>
      <c r="J55" s="179" t="s">
        <v>186</v>
      </c>
      <c r="K55" s="57" t="s">
        <v>92</v>
      </c>
    </row>
    <row r="56" spans="2:11" s="194" customFormat="1" ht="15" customHeight="1">
      <c r="B56" s="216" t="s">
        <v>194</v>
      </c>
      <c r="C56" s="189" t="s">
        <v>5</v>
      </c>
      <c r="D56" s="189">
        <v>4000</v>
      </c>
      <c r="E56" s="212">
        <v>42328</v>
      </c>
      <c r="F56" s="213"/>
      <c r="G56" s="213" t="s">
        <v>481</v>
      </c>
      <c r="H56" s="212">
        <v>42328</v>
      </c>
      <c r="I56" s="25" t="s">
        <v>69</v>
      </c>
      <c r="J56" s="179" t="s">
        <v>186</v>
      </c>
      <c r="K56" s="57" t="s">
        <v>92</v>
      </c>
    </row>
    <row r="57" spans="2:11" s="194" customFormat="1" ht="15" customHeight="1">
      <c r="B57" s="216" t="s">
        <v>197</v>
      </c>
      <c r="C57" s="189" t="s">
        <v>5</v>
      </c>
      <c r="D57" s="189">
        <v>4000</v>
      </c>
      <c r="E57" s="212">
        <v>42328</v>
      </c>
      <c r="F57" s="213"/>
      <c r="G57" s="213" t="s">
        <v>484</v>
      </c>
      <c r="H57" s="212">
        <v>42328</v>
      </c>
      <c r="I57" s="25" t="s">
        <v>69</v>
      </c>
      <c r="J57" s="179" t="s">
        <v>186</v>
      </c>
      <c r="K57" s="57" t="s">
        <v>92</v>
      </c>
    </row>
    <row r="58" spans="2:11" s="194" customFormat="1" ht="15" customHeight="1">
      <c r="B58" s="216" t="s">
        <v>189</v>
      </c>
      <c r="C58" s="189" t="s">
        <v>5</v>
      </c>
      <c r="D58" s="189">
        <v>4000</v>
      </c>
      <c r="E58" s="212">
        <v>42328</v>
      </c>
      <c r="F58" s="213"/>
      <c r="G58" s="213" t="s">
        <v>485</v>
      </c>
      <c r="H58" s="212">
        <v>42328</v>
      </c>
      <c r="I58" s="25" t="s">
        <v>69</v>
      </c>
      <c r="J58" s="179" t="s">
        <v>186</v>
      </c>
      <c r="K58" s="57" t="s">
        <v>92</v>
      </c>
    </row>
    <row r="59" spans="2:11" s="194" customFormat="1" ht="15" customHeight="1">
      <c r="B59" s="216" t="s">
        <v>194</v>
      </c>
      <c r="C59" s="189" t="s">
        <v>5</v>
      </c>
      <c r="D59" s="189">
        <v>4000</v>
      </c>
      <c r="E59" s="212">
        <v>42328</v>
      </c>
      <c r="F59" s="213"/>
      <c r="G59" s="213" t="s">
        <v>486</v>
      </c>
      <c r="H59" s="212">
        <v>42328</v>
      </c>
      <c r="I59" s="25" t="s">
        <v>69</v>
      </c>
      <c r="J59" s="179" t="s">
        <v>186</v>
      </c>
      <c r="K59" s="57" t="s">
        <v>92</v>
      </c>
    </row>
    <row r="60" spans="2:11" s="194" customFormat="1" ht="15" customHeight="1">
      <c r="B60" s="216" t="s">
        <v>194</v>
      </c>
      <c r="C60" s="189" t="s">
        <v>5</v>
      </c>
      <c r="D60" s="189">
        <v>4000</v>
      </c>
      <c r="E60" s="212">
        <v>42328</v>
      </c>
      <c r="F60" s="213"/>
      <c r="G60" s="213" t="s">
        <v>487</v>
      </c>
      <c r="H60" s="212">
        <v>42328</v>
      </c>
      <c r="I60" s="25" t="s">
        <v>69</v>
      </c>
      <c r="J60" s="179" t="s">
        <v>186</v>
      </c>
      <c r="K60" s="57" t="s">
        <v>92</v>
      </c>
    </row>
    <row r="61" spans="2:11" s="194" customFormat="1" ht="15" customHeight="1">
      <c r="B61" s="216" t="s">
        <v>191</v>
      </c>
      <c r="C61" s="189" t="s">
        <v>5</v>
      </c>
      <c r="D61" s="189">
        <v>4000</v>
      </c>
      <c r="E61" s="212">
        <v>42328</v>
      </c>
      <c r="F61" s="213"/>
      <c r="G61" s="213" t="s">
        <v>488</v>
      </c>
      <c r="H61" s="212">
        <v>42328</v>
      </c>
      <c r="I61" s="25" t="s">
        <v>69</v>
      </c>
      <c r="J61" s="179" t="s">
        <v>186</v>
      </c>
      <c r="K61" s="57" t="s">
        <v>92</v>
      </c>
    </row>
    <row r="62" spans="2:11" s="194" customFormat="1" ht="15" customHeight="1">
      <c r="B62" s="216" t="s">
        <v>193</v>
      </c>
      <c r="C62" s="189" t="s">
        <v>5</v>
      </c>
      <c r="D62" s="189">
        <v>4000</v>
      </c>
      <c r="E62" s="212">
        <v>42328</v>
      </c>
      <c r="F62" s="213"/>
      <c r="G62" s="213" t="s">
        <v>489</v>
      </c>
      <c r="H62" s="212">
        <v>42328</v>
      </c>
      <c r="I62" s="25" t="s">
        <v>69</v>
      </c>
      <c r="J62" s="179" t="s">
        <v>186</v>
      </c>
      <c r="K62" s="57" t="s">
        <v>92</v>
      </c>
    </row>
    <row r="63" spans="2:11" s="194" customFormat="1" ht="15" customHeight="1">
      <c r="B63" s="216" t="s">
        <v>194</v>
      </c>
      <c r="C63" s="189" t="s">
        <v>5</v>
      </c>
      <c r="D63" s="189">
        <v>4000</v>
      </c>
      <c r="E63" s="212">
        <v>42328</v>
      </c>
      <c r="F63" s="213"/>
      <c r="G63" s="213" t="s">
        <v>491</v>
      </c>
      <c r="H63" s="212">
        <v>42328</v>
      </c>
      <c r="I63" s="25" t="s">
        <v>69</v>
      </c>
      <c r="J63" s="179" t="s">
        <v>186</v>
      </c>
      <c r="K63" s="57" t="s">
        <v>92</v>
      </c>
    </row>
    <row r="64" spans="2:11" s="194" customFormat="1" ht="15" customHeight="1">
      <c r="B64" s="216" t="s">
        <v>185</v>
      </c>
      <c r="C64" s="189" t="s">
        <v>5</v>
      </c>
      <c r="D64" s="189">
        <v>4000</v>
      </c>
      <c r="E64" s="212">
        <v>42328</v>
      </c>
      <c r="F64" s="213"/>
      <c r="G64" s="213" t="s">
        <v>492</v>
      </c>
      <c r="H64" s="212">
        <v>42328</v>
      </c>
      <c r="I64" s="25" t="s">
        <v>69</v>
      </c>
      <c r="J64" s="179" t="s">
        <v>186</v>
      </c>
      <c r="K64" s="57" t="s">
        <v>92</v>
      </c>
    </row>
    <row r="65" spans="2:11" s="194" customFormat="1" ht="15" customHeight="1">
      <c r="B65" s="216" t="s">
        <v>194</v>
      </c>
      <c r="C65" s="189" t="s">
        <v>5</v>
      </c>
      <c r="D65" s="189">
        <v>4000</v>
      </c>
      <c r="E65" s="212">
        <v>42328</v>
      </c>
      <c r="F65" s="213"/>
      <c r="G65" s="213" t="s">
        <v>493</v>
      </c>
      <c r="H65" s="212">
        <v>42328</v>
      </c>
      <c r="I65" s="25" t="s">
        <v>69</v>
      </c>
      <c r="J65" s="179" t="s">
        <v>186</v>
      </c>
      <c r="K65" s="57" t="s">
        <v>92</v>
      </c>
    </row>
    <row r="66" spans="2:11" s="194" customFormat="1" ht="15" customHeight="1">
      <c r="B66" s="216" t="s">
        <v>193</v>
      </c>
      <c r="C66" s="189" t="s">
        <v>5</v>
      </c>
      <c r="D66" s="189">
        <v>4000</v>
      </c>
      <c r="E66" s="212">
        <v>42328</v>
      </c>
      <c r="F66" s="213"/>
      <c r="G66" s="213" t="s">
        <v>494</v>
      </c>
      <c r="H66" s="212">
        <v>42328</v>
      </c>
      <c r="I66" s="25" t="s">
        <v>69</v>
      </c>
      <c r="J66" s="179" t="s">
        <v>186</v>
      </c>
      <c r="K66" s="57" t="s">
        <v>92</v>
      </c>
    </row>
    <row r="67" spans="2:11" s="194" customFormat="1" ht="15" customHeight="1">
      <c r="B67" s="216" t="s">
        <v>194</v>
      </c>
      <c r="C67" s="189" t="s">
        <v>5</v>
      </c>
      <c r="D67" s="189">
        <v>4000</v>
      </c>
      <c r="E67" s="212">
        <v>42328</v>
      </c>
      <c r="F67" s="213"/>
      <c r="G67" s="213" t="s">
        <v>496</v>
      </c>
      <c r="H67" s="212">
        <v>42328</v>
      </c>
      <c r="I67" s="25" t="s">
        <v>69</v>
      </c>
      <c r="J67" s="179" t="s">
        <v>186</v>
      </c>
      <c r="K67" s="57" t="s">
        <v>92</v>
      </c>
    </row>
    <row r="68" spans="2:11" s="194" customFormat="1" ht="15" customHeight="1">
      <c r="B68" s="216" t="s">
        <v>194</v>
      </c>
      <c r="C68" s="189" t="s">
        <v>5</v>
      </c>
      <c r="D68" s="189">
        <v>4000</v>
      </c>
      <c r="E68" s="212">
        <v>42328</v>
      </c>
      <c r="F68" s="213"/>
      <c r="G68" s="213" t="s">
        <v>497</v>
      </c>
      <c r="H68" s="212">
        <v>42328</v>
      </c>
      <c r="I68" s="25" t="s">
        <v>69</v>
      </c>
      <c r="J68" s="179" t="s">
        <v>186</v>
      </c>
      <c r="K68" s="57" t="s">
        <v>92</v>
      </c>
    </row>
    <row r="69" spans="2:11" s="194" customFormat="1" ht="15" customHeight="1">
      <c r="B69" s="216" t="s">
        <v>188</v>
      </c>
      <c r="C69" s="189" t="s">
        <v>5</v>
      </c>
      <c r="D69" s="189">
        <v>4000</v>
      </c>
      <c r="E69" s="212">
        <v>42328</v>
      </c>
      <c r="F69" s="213"/>
      <c r="G69" s="213" t="s">
        <v>498</v>
      </c>
      <c r="H69" s="212">
        <v>42328</v>
      </c>
      <c r="I69" s="25" t="s">
        <v>69</v>
      </c>
      <c r="J69" s="179" t="s">
        <v>186</v>
      </c>
      <c r="K69" s="57" t="s">
        <v>92</v>
      </c>
    </row>
    <row r="70" spans="2:11" s="194" customFormat="1" ht="15" customHeight="1">
      <c r="B70" s="216" t="s">
        <v>191</v>
      </c>
      <c r="C70" s="189" t="s">
        <v>5</v>
      </c>
      <c r="D70" s="189">
        <v>4000</v>
      </c>
      <c r="E70" s="212">
        <v>42328</v>
      </c>
      <c r="F70" s="213"/>
      <c r="G70" s="213" t="s">
        <v>500</v>
      </c>
      <c r="H70" s="212">
        <v>42328</v>
      </c>
      <c r="I70" s="25" t="s">
        <v>69</v>
      </c>
      <c r="J70" s="179" t="s">
        <v>186</v>
      </c>
      <c r="K70" s="57" t="s">
        <v>92</v>
      </c>
    </row>
    <row r="71" spans="2:11" s="194" customFormat="1" ht="15" customHeight="1">
      <c r="B71" s="216" t="s">
        <v>194</v>
      </c>
      <c r="C71" s="189" t="s">
        <v>5</v>
      </c>
      <c r="D71" s="189">
        <v>4000</v>
      </c>
      <c r="E71" s="212">
        <v>42328</v>
      </c>
      <c r="F71" s="213"/>
      <c r="G71" s="213" t="s">
        <v>501</v>
      </c>
      <c r="H71" s="212">
        <v>42328</v>
      </c>
      <c r="I71" s="25" t="s">
        <v>69</v>
      </c>
      <c r="J71" s="179" t="s">
        <v>186</v>
      </c>
      <c r="K71" s="57" t="s">
        <v>92</v>
      </c>
    </row>
    <row r="72" spans="2:11" s="194" customFormat="1" ht="15" customHeight="1">
      <c r="B72" s="216" t="s">
        <v>247</v>
      </c>
      <c r="C72" s="189" t="s">
        <v>5</v>
      </c>
      <c r="D72" s="189">
        <v>4000</v>
      </c>
      <c r="E72" s="212">
        <v>42328</v>
      </c>
      <c r="F72" s="213"/>
      <c r="G72" s="213" t="s">
        <v>503</v>
      </c>
      <c r="H72" s="212">
        <v>42328</v>
      </c>
      <c r="I72" s="25" t="s">
        <v>69</v>
      </c>
      <c r="J72" s="179" t="s">
        <v>186</v>
      </c>
      <c r="K72" s="57" t="s">
        <v>92</v>
      </c>
    </row>
    <row r="73" spans="2:11" s="194" customFormat="1" ht="15" customHeight="1">
      <c r="B73" s="216" t="s">
        <v>193</v>
      </c>
      <c r="C73" s="189" t="s">
        <v>5</v>
      </c>
      <c r="D73" s="189">
        <v>4000</v>
      </c>
      <c r="E73" s="212">
        <v>42328</v>
      </c>
      <c r="F73" s="213"/>
      <c r="G73" s="213" t="s">
        <v>504</v>
      </c>
      <c r="H73" s="212">
        <v>42328</v>
      </c>
      <c r="I73" s="25" t="s">
        <v>69</v>
      </c>
      <c r="J73" s="179" t="s">
        <v>186</v>
      </c>
      <c r="K73" s="57" t="s">
        <v>92</v>
      </c>
    </row>
    <row r="74" spans="2:11" s="194" customFormat="1" ht="15" customHeight="1">
      <c r="B74" s="216" t="s">
        <v>575</v>
      </c>
      <c r="C74" s="189" t="s">
        <v>5</v>
      </c>
      <c r="D74" s="189">
        <v>4500</v>
      </c>
      <c r="E74" s="212">
        <v>42328</v>
      </c>
      <c r="F74" s="213"/>
      <c r="G74" s="213" t="s">
        <v>476</v>
      </c>
      <c r="H74" s="212">
        <v>42328</v>
      </c>
      <c r="I74" s="25" t="s">
        <v>69</v>
      </c>
      <c r="J74" s="179" t="s">
        <v>186</v>
      </c>
      <c r="K74" s="57" t="s">
        <v>92</v>
      </c>
    </row>
    <row r="75" spans="2:11" s="194" customFormat="1" ht="15" customHeight="1">
      <c r="B75" s="216" t="s">
        <v>574</v>
      </c>
      <c r="C75" s="189" t="s">
        <v>5</v>
      </c>
      <c r="D75" s="189">
        <v>4500</v>
      </c>
      <c r="E75" s="212">
        <v>42328</v>
      </c>
      <c r="F75" s="213"/>
      <c r="G75" s="213" t="s">
        <v>483</v>
      </c>
      <c r="H75" s="212">
        <v>42328</v>
      </c>
      <c r="I75" s="25" t="s">
        <v>69</v>
      </c>
      <c r="J75" s="179" t="s">
        <v>186</v>
      </c>
      <c r="K75" s="57" t="s">
        <v>92</v>
      </c>
    </row>
    <row r="76" spans="2:11" s="194" customFormat="1" ht="15" customHeight="1">
      <c r="B76" s="216" t="s">
        <v>573</v>
      </c>
      <c r="C76" s="189" t="s">
        <v>5</v>
      </c>
      <c r="D76" s="189">
        <v>4500</v>
      </c>
      <c r="E76" s="212">
        <v>42328</v>
      </c>
      <c r="F76" s="213"/>
      <c r="G76" s="213" t="s">
        <v>117</v>
      </c>
      <c r="H76" s="212">
        <v>42328</v>
      </c>
      <c r="I76" s="25" t="s">
        <v>69</v>
      </c>
      <c r="J76" s="179" t="s">
        <v>186</v>
      </c>
      <c r="K76" s="57" t="s">
        <v>92</v>
      </c>
    </row>
    <row r="77" spans="2:11" s="194" customFormat="1" ht="15" customHeight="1">
      <c r="B77" s="216" t="s">
        <v>572</v>
      </c>
      <c r="C77" s="189" t="s">
        <v>5</v>
      </c>
      <c r="D77" s="189">
        <v>4500</v>
      </c>
      <c r="E77" s="212">
        <v>42328</v>
      </c>
      <c r="F77" s="213"/>
      <c r="G77" s="213" t="s">
        <v>495</v>
      </c>
      <c r="H77" s="212">
        <v>42328</v>
      </c>
      <c r="I77" s="25" t="s">
        <v>69</v>
      </c>
      <c r="J77" s="179" t="s">
        <v>186</v>
      </c>
      <c r="K77" s="57" t="s">
        <v>92</v>
      </c>
    </row>
    <row r="78" spans="2:11" s="194" customFormat="1" ht="15" customHeight="1">
      <c r="B78" s="216" t="s">
        <v>570</v>
      </c>
      <c r="C78" s="189" t="s">
        <v>5</v>
      </c>
      <c r="D78" s="189">
        <v>6598.75</v>
      </c>
      <c r="E78" s="212">
        <v>42328</v>
      </c>
      <c r="F78" s="213"/>
      <c r="G78" s="213" t="s">
        <v>502</v>
      </c>
      <c r="H78" s="212">
        <v>42328</v>
      </c>
      <c r="I78" s="25" t="s">
        <v>69</v>
      </c>
      <c r="J78" s="179" t="s">
        <v>186</v>
      </c>
      <c r="K78" s="57" t="s">
        <v>92</v>
      </c>
    </row>
    <row r="79" spans="2:11" s="194" customFormat="1" ht="15" customHeight="1">
      <c r="B79" s="216" t="s">
        <v>569</v>
      </c>
      <c r="C79" s="189" t="s">
        <v>5</v>
      </c>
      <c r="D79" s="189">
        <v>50000</v>
      </c>
      <c r="E79" s="212">
        <v>42328</v>
      </c>
      <c r="F79" s="213"/>
      <c r="G79" s="213" t="s">
        <v>499</v>
      </c>
      <c r="H79" s="212">
        <v>42328</v>
      </c>
      <c r="I79" s="25" t="s">
        <v>69</v>
      </c>
      <c r="J79" s="214" t="s">
        <v>208</v>
      </c>
      <c r="K79" s="57" t="s">
        <v>92</v>
      </c>
    </row>
    <row r="80" spans="2:11" s="194" customFormat="1" ht="15" customHeight="1">
      <c r="B80" s="216" t="s">
        <v>569</v>
      </c>
      <c r="C80" s="189" t="s">
        <v>5</v>
      </c>
      <c r="D80" s="189">
        <v>100000</v>
      </c>
      <c r="E80" s="212">
        <v>42328</v>
      </c>
      <c r="F80" s="213"/>
      <c r="G80" s="213" t="s">
        <v>464</v>
      </c>
      <c r="H80" s="212">
        <v>42327</v>
      </c>
      <c r="I80" s="25" t="s">
        <v>69</v>
      </c>
      <c r="J80" s="214" t="s">
        <v>208</v>
      </c>
      <c r="K80" s="57" t="s">
        <v>92</v>
      </c>
    </row>
    <row r="81" spans="2:12" s="175" customFormat="1" ht="15" customHeight="1">
      <c r="B81" s="216" t="s">
        <v>244</v>
      </c>
      <c r="C81" s="189">
        <v>1040</v>
      </c>
      <c r="D81" s="189"/>
      <c r="E81" s="176">
        <v>42328</v>
      </c>
      <c r="F81" s="179"/>
      <c r="G81" s="286" t="s">
        <v>86</v>
      </c>
      <c r="H81" s="176">
        <v>42328</v>
      </c>
      <c r="I81" s="229" t="s">
        <v>71</v>
      </c>
      <c r="J81" s="179" t="s">
        <v>208</v>
      </c>
      <c r="K81" s="179" t="s">
        <v>245</v>
      </c>
      <c r="L81" s="223" t="s">
        <v>92</v>
      </c>
    </row>
    <row r="82" spans="2:14" s="175" customFormat="1" ht="15" customHeight="1">
      <c r="B82" s="216" t="s">
        <v>192</v>
      </c>
      <c r="C82" s="189"/>
      <c r="D82" s="189">
        <v>160</v>
      </c>
      <c r="E82" s="176">
        <v>42328</v>
      </c>
      <c r="F82" s="179"/>
      <c r="G82" s="230" t="s">
        <v>644</v>
      </c>
      <c r="H82" s="176">
        <v>42328</v>
      </c>
      <c r="I82" s="229" t="s">
        <v>71</v>
      </c>
      <c r="J82" s="179" t="s">
        <v>186</v>
      </c>
      <c r="K82" s="179" t="s">
        <v>643</v>
      </c>
      <c r="L82" s="223" t="s">
        <v>92</v>
      </c>
      <c r="M82" s="175" t="s">
        <v>92</v>
      </c>
      <c r="N82" s="175" t="s">
        <v>92</v>
      </c>
    </row>
    <row r="83" spans="2:14" s="175" customFormat="1" ht="15" customHeight="1">
      <c r="B83" s="216" t="s">
        <v>192</v>
      </c>
      <c r="C83" s="189"/>
      <c r="D83" s="189">
        <v>200</v>
      </c>
      <c r="E83" s="176">
        <v>42328</v>
      </c>
      <c r="F83" s="179"/>
      <c r="G83" s="230" t="s">
        <v>644</v>
      </c>
      <c r="H83" s="176">
        <v>42328</v>
      </c>
      <c r="I83" s="229" t="s">
        <v>71</v>
      </c>
      <c r="J83" s="179" t="s">
        <v>186</v>
      </c>
      <c r="K83" s="179" t="s">
        <v>643</v>
      </c>
      <c r="L83" s="223" t="s">
        <v>92</v>
      </c>
      <c r="M83" s="175" t="s">
        <v>92</v>
      </c>
      <c r="N83" s="175" t="s">
        <v>92</v>
      </c>
    </row>
    <row r="84" spans="2:14" s="175" customFormat="1" ht="15" customHeight="1">
      <c r="B84" s="216" t="s">
        <v>192</v>
      </c>
      <c r="C84" s="189"/>
      <c r="D84" s="189">
        <v>200</v>
      </c>
      <c r="E84" s="176">
        <v>42328</v>
      </c>
      <c r="F84" s="179"/>
      <c r="G84" s="230" t="s">
        <v>644</v>
      </c>
      <c r="H84" s="176">
        <v>42328</v>
      </c>
      <c r="I84" s="229" t="s">
        <v>71</v>
      </c>
      <c r="J84" s="179" t="s">
        <v>186</v>
      </c>
      <c r="K84" s="179" t="s">
        <v>643</v>
      </c>
      <c r="L84" s="223" t="s">
        <v>92</v>
      </c>
      <c r="M84" s="175" t="s">
        <v>92</v>
      </c>
      <c r="N84" s="175" t="s">
        <v>92</v>
      </c>
    </row>
    <row r="85" spans="2:14" s="175" customFormat="1" ht="15" customHeight="1">
      <c r="B85" s="216" t="s">
        <v>192</v>
      </c>
      <c r="C85" s="189"/>
      <c r="D85" s="189">
        <v>160</v>
      </c>
      <c r="E85" s="176">
        <v>42328</v>
      </c>
      <c r="F85" s="179"/>
      <c r="G85" s="230" t="s">
        <v>644</v>
      </c>
      <c r="H85" s="176">
        <v>42328</v>
      </c>
      <c r="I85" s="229" t="s">
        <v>71</v>
      </c>
      <c r="J85" s="179" t="s">
        <v>186</v>
      </c>
      <c r="K85" s="179" t="s">
        <v>643</v>
      </c>
      <c r="L85" s="223" t="s">
        <v>92</v>
      </c>
      <c r="M85" s="175" t="s">
        <v>92</v>
      </c>
      <c r="N85" s="175" t="s">
        <v>92</v>
      </c>
    </row>
    <row r="86" spans="2:14" s="175" customFormat="1" ht="15" customHeight="1">
      <c r="B86" s="216" t="s">
        <v>192</v>
      </c>
      <c r="C86" s="189"/>
      <c r="D86" s="189">
        <v>160</v>
      </c>
      <c r="E86" s="176">
        <v>42328</v>
      </c>
      <c r="F86" s="179"/>
      <c r="G86" s="230" t="s">
        <v>644</v>
      </c>
      <c r="H86" s="176">
        <v>42328</v>
      </c>
      <c r="I86" s="229" t="s">
        <v>71</v>
      </c>
      <c r="J86" s="179" t="s">
        <v>186</v>
      </c>
      <c r="K86" s="179" t="s">
        <v>643</v>
      </c>
      <c r="L86" s="223" t="s">
        <v>92</v>
      </c>
      <c r="M86" s="175" t="s">
        <v>92</v>
      </c>
      <c r="N86" s="175" t="s">
        <v>92</v>
      </c>
    </row>
    <row r="87" spans="2:14" s="175" customFormat="1" ht="15" customHeight="1">
      <c r="B87" s="216" t="s">
        <v>192</v>
      </c>
      <c r="C87" s="189"/>
      <c r="D87" s="189">
        <v>160</v>
      </c>
      <c r="E87" s="176">
        <v>42328</v>
      </c>
      <c r="F87" s="179"/>
      <c r="G87" s="230" t="s">
        <v>644</v>
      </c>
      <c r="H87" s="176">
        <v>42328</v>
      </c>
      <c r="I87" s="229" t="s">
        <v>71</v>
      </c>
      <c r="J87" s="179" t="s">
        <v>186</v>
      </c>
      <c r="K87" s="179" t="s">
        <v>643</v>
      </c>
      <c r="L87" s="223" t="s">
        <v>92</v>
      </c>
      <c r="M87" s="175" t="s">
        <v>92</v>
      </c>
      <c r="N87" s="175" t="s">
        <v>92</v>
      </c>
    </row>
    <row r="88" spans="2:12" s="194" customFormat="1" ht="15" customHeight="1">
      <c r="B88" s="216" t="s">
        <v>236</v>
      </c>
      <c r="C88" s="189">
        <v>3000</v>
      </c>
      <c r="D88" s="189"/>
      <c r="E88" s="212">
        <v>42331</v>
      </c>
      <c r="F88" s="213"/>
      <c r="G88" s="213" t="s">
        <v>416</v>
      </c>
      <c r="H88" s="212">
        <v>42331</v>
      </c>
      <c r="I88" s="50" t="s">
        <v>70</v>
      </c>
      <c r="J88" s="214" t="s">
        <v>241</v>
      </c>
      <c r="K88" s="56" t="s">
        <v>92</v>
      </c>
      <c r="L88" s="2"/>
    </row>
    <row r="89" spans="2:11" s="194" customFormat="1" ht="15" customHeight="1">
      <c r="B89" s="216" t="s">
        <v>556</v>
      </c>
      <c r="C89" s="189">
        <v>50</v>
      </c>
      <c r="D89" s="189" t="s">
        <v>5</v>
      </c>
      <c r="E89" s="212">
        <v>42331</v>
      </c>
      <c r="F89" s="213"/>
      <c r="G89" s="213" t="s">
        <v>505</v>
      </c>
      <c r="H89" s="212">
        <v>42331</v>
      </c>
      <c r="I89" s="25" t="s">
        <v>69</v>
      </c>
      <c r="J89" s="214" t="s">
        <v>233</v>
      </c>
      <c r="K89" s="57" t="s">
        <v>92</v>
      </c>
    </row>
    <row r="90" spans="2:11" s="194" customFormat="1" ht="15" customHeight="1">
      <c r="B90" s="216" t="s">
        <v>559</v>
      </c>
      <c r="C90" s="189">
        <v>390</v>
      </c>
      <c r="D90" s="189" t="s">
        <v>5</v>
      </c>
      <c r="E90" s="212">
        <v>42331</v>
      </c>
      <c r="F90" s="213"/>
      <c r="G90" s="213" t="s">
        <v>509</v>
      </c>
      <c r="H90" s="212">
        <v>42331</v>
      </c>
      <c r="I90" s="25" t="s">
        <v>69</v>
      </c>
      <c r="J90" s="214" t="s">
        <v>196</v>
      </c>
      <c r="K90" s="57" t="s">
        <v>92</v>
      </c>
    </row>
    <row r="91" spans="2:11" s="194" customFormat="1" ht="15" customHeight="1">
      <c r="B91" s="216" t="s">
        <v>557</v>
      </c>
      <c r="C91" s="189">
        <v>2000</v>
      </c>
      <c r="D91" s="189" t="s">
        <v>5</v>
      </c>
      <c r="E91" s="212">
        <v>42331</v>
      </c>
      <c r="F91" s="213"/>
      <c r="G91" s="213" t="s">
        <v>506</v>
      </c>
      <c r="H91" s="212">
        <v>42331</v>
      </c>
      <c r="I91" s="25" t="s">
        <v>69</v>
      </c>
      <c r="J91" s="214" t="s">
        <v>558</v>
      </c>
      <c r="K91" s="57" t="s">
        <v>92</v>
      </c>
    </row>
    <row r="92" spans="2:11" s="194" customFormat="1" ht="15" customHeight="1">
      <c r="B92" s="216" t="s">
        <v>427</v>
      </c>
      <c r="C92" s="189" t="s">
        <v>5</v>
      </c>
      <c r="D92" s="189">
        <v>12</v>
      </c>
      <c r="E92" s="212">
        <v>42331</v>
      </c>
      <c r="F92" s="213"/>
      <c r="G92" s="213" t="s">
        <v>510</v>
      </c>
      <c r="H92" s="212">
        <v>42331</v>
      </c>
      <c r="I92" s="25" t="s">
        <v>69</v>
      </c>
      <c r="J92" s="214" t="s">
        <v>7</v>
      </c>
      <c r="K92" s="57" t="s">
        <v>92</v>
      </c>
    </row>
    <row r="93" spans="2:11" s="194" customFormat="1" ht="15" customHeight="1">
      <c r="B93" s="216" t="s">
        <v>576</v>
      </c>
      <c r="C93" s="189" t="s">
        <v>5</v>
      </c>
      <c r="D93" s="189">
        <v>5317.95</v>
      </c>
      <c r="E93" s="212">
        <v>42331</v>
      </c>
      <c r="F93" s="213"/>
      <c r="G93" s="213" t="s">
        <v>508</v>
      </c>
      <c r="H93" s="212">
        <v>42331</v>
      </c>
      <c r="I93" s="25" t="s">
        <v>69</v>
      </c>
      <c r="J93" s="214" t="s">
        <v>447</v>
      </c>
      <c r="K93" s="57" t="s">
        <v>92</v>
      </c>
    </row>
    <row r="94" spans="2:11" s="194" customFormat="1" ht="15" customHeight="1">
      <c r="B94" s="216" t="s">
        <v>426</v>
      </c>
      <c r="C94" s="189" t="s">
        <v>5</v>
      </c>
      <c r="D94" s="189">
        <v>13427.49</v>
      </c>
      <c r="E94" s="212">
        <v>42331</v>
      </c>
      <c r="F94" s="213"/>
      <c r="G94" s="213" t="s">
        <v>507</v>
      </c>
      <c r="H94" s="212">
        <v>42331</v>
      </c>
      <c r="I94" s="25" t="s">
        <v>69</v>
      </c>
      <c r="J94" s="214" t="s">
        <v>446</v>
      </c>
      <c r="K94" s="57" t="s">
        <v>92</v>
      </c>
    </row>
    <row r="95" spans="2:12" s="194" customFormat="1" ht="15" customHeight="1">
      <c r="B95" s="215" t="s">
        <v>201</v>
      </c>
      <c r="C95" s="189"/>
      <c r="D95" s="189">
        <v>3000</v>
      </c>
      <c r="E95" s="212">
        <v>42332</v>
      </c>
      <c r="F95" s="213"/>
      <c r="G95" s="213" t="s">
        <v>417</v>
      </c>
      <c r="H95" s="212">
        <v>42332</v>
      </c>
      <c r="I95" s="50" t="s">
        <v>70</v>
      </c>
      <c r="J95" s="214" t="s">
        <v>202</v>
      </c>
      <c r="K95" s="56" t="s">
        <v>92</v>
      </c>
      <c r="L95" s="2"/>
    </row>
    <row r="96" spans="2:11" s="194" customFormat="1" ht="15" customHeight="1">
      <c r="B96" s="216" t="s">
        <v>236</v>
      </c>
      <c r="C96" s="189">
        <v>300000</v>
      </c>
      <c r="D96" s="189" t="s">
        <v>5</v>
      </c>
      <c r="E96" s="212">
        <v>42332</v>
      </c>
      <c r="F96" s="213"/>
      <c r="G96" s="213" t="s">
        <v>513</v>
      </c>
      <c r="H96" s="212">
        <v>42332</v>
      </c>
      <c r="I96" s="25" t="s">
        <v>69</v>
      </c>
      <c r="J96" s="214" t="s">
        <v>237</v>
      </c>
      <c r="K96" s="57" t="s">
        <v>92</v>
      </c>
    </row>
    <row r="97" spans="2:11" s="194" customFormat="1" ht="15" customHeight="1">
      <c r="B97" s="216" t="s">
        <v>429</v>
      </c>
      <c r="C97" s="189" t="s">
        <v>5</v>
      </c>
      <c r="D97" s="189">
        <v>18</v>
      </c>
      <c r="E97" s="212">
        <v>42332</v>
      </c>
      <c r="F97" s="213"/>
      <c r="G97" s="213" t="s">
        <v>514</v>
      </c>
      <c r="H97" s="212">
        <v>42332</v>
      </c>
      <c r="I97" s="25" t="s">
        <v>69</v>
      </c>
      <c r="J97" s="214" t="s">
        <v>7</v>
      </c>
      <c r="K97" s="57" t="s">
        <v>92</v>
      </c>
    </row>
    <row r="98" spans="2:11" s="194" customFormat="1" ht="15" customHeight="1">
      <c r="B98" s="216" t="s">
        <v>193</v>
      </c>
      <c r="C98" s="189" t="s">
        <v>5</v>
      </c>
      <c r="D98" s="189">
        <v>1000</v>
      </c>
      <c r="E98" s="212">
        <v>42332</v>
      </c>
      <c r="F98" s="213"/>
      <c r="G98" s="213" t="s">
        <v>512</v>
      </c>
      <c r="H98" s="212">
        <v>42332</v>
      </c>
      <c r="I98" s="25" t="s">
        <v>69</v>
      </c>
      <c r="J98" s="179" t="s">
        <v>186</v>
      </c>
      <c r="K98" s="57" t="s">
        <v>92</v>
      </c>
    </row>
    <row r="99" spans="2:11" s="194" customFormat="1" ht="15" customHeight="1">
      <c r="B99" s="216" t="s">
        <v>191</v>
      </c>
      <c r="C99" s="189" t="s">
        <v>5</v>
      </c>
      <c r="D99" s="189">
        <v>1400</v>
      </c>
      <c r="E99" s="212">
        <v>42332</v>
      </c>
      <c r="F99" s="213"/>
      <c r="G99" s="213" t="s">
        <v>130</v>
      </c>
      <c r="H99" s="212">
        <v>42332</v>
      </c>
      <c r="I99" s="25" t="s">
        <v>69</v>
      </c>
      <c r="J99" s="179" t="s">
        <v>186</v>
      </c>
      <c r="K99" s="57" t="s">
        <v>92</v>
      </c>
    </row>
    <row r="100" spans="2:11" s="194" customFormat="1" ht="15" customHeight="1">
      <c r="B100" s="216" t="s">
        <v>428</v>
      </c>
      <c r="C100" s="189" t="s">
        <v>5</v>
      </c>
      <c r="D100" s="189">
        <v>18700</v>
      </c>
      <c r="E100" s="212">
        <v>42332</v>
      </c>
      <c r="F100" s="213"/>
      <c r="G100" s="213" t="s">
        <v>511</v>
      </c>
      <c r="H100" s="212">
        <v>42331</v>
      </c>
      <c r="I100" s="25" t="s">
        <v>69</v>
      </c>
      <c r="J100" s="214" t="s">
        <v>448</v>
      </c>
      <c r="K100" s="57" t="s">
        <v>92</v>
      </c>
    </row>
    <row r="101" spans="2:11" s="194" customFormat="1" ht="15" customHeight="1">
      <c r="B101" s="216" t="s">
        <v>562</v>
      </c>
      <c r="C101" s="189">
        <v>1950</v>
      </c>
      <c r="D101" s="189" t="s">
        <v>5</v>
      </c>
      <c r="E101" s="212">
        <v>42333</v>
      </c>
      <c r="F101" s="213"/>
      <c r="G101" s="213" t="s">
        <v>517</v>
      </c>
      <c r="H101" s="212">
        <v>42333</v>
      </c>
      <c r="I101" s="25" t="s">
        <v>69</v>
      </c>
      <c r="J101" s="214" t="s">
        <v>196</v>
      </c>
      <c r="K101" s="57" t="s">
        <v>92</v>
      </c>
    </row>
    <row r="102" spans="2:11" s="194" customFormat="1" ht="15" customHeight="1">
      <c r="B102" s="216" t="s">
        <v>432</v>
      </c>
      <c r="C102" s="189" t="s">
        <v>5</v>
      </c>
      <c r="D102" s="189">
        <v>6</v>
      </c>
      <c r="E102" s="212">
        <v>42333</v>
      </c>
      <c r="F102" s="213"/>
      <c r="G102" s="213" t="s">
        <v>519</v>
      </c>
      <c r="H102" s="212">
        <v>42333</v>
      </c>
      <c r="I102" s="25" t="s">
        <v>69</v>
      </c>
      <c r="J102" s="214" t="s">
        <v>7</v>
      </c>
      <c r="K102" s="57" t="s">
        <v>92</v>
      </c>
    </row>
    <row r="103" spans="2:11" s="194" customFormat="1" ht="15" customHeight="1">
      <c r="B103" s="216" t="s">
        <v>431</v>
      </c>
      <c r="C103" s="189" t="s">
        <v>5</v>
      </c>
      <c r="D103" s="189">
        <v>2970</v>
      </c>
      <c r="E103" s="212">
        <v>42333</v>
      </c>
      <c r="F103" s="213"/>
      <c r="G103" s="213" t="s">
        <v>518</v>
      </c>
      <c r="H103" s="212">
        <v>42333</v>
      </c>
      <c r="I103" s="25" t="s">
        <v>69</v>
      </c>
      <c r="J103" s="214" t="s">
        <v>7</v>
      </c>
      <c r="K103" s="57" t="s">
        <v>92</v>
      </c>
    </row>
    <row r="104" spans="2:11" s="194" customFormat="1" ht="15" customHeight="1">
      <c r="B104" s="216" t="s">
        <v>430</v>
      </c>
      <c r="C104" s="189" t="s">
        <v>5</v>
      </c>
      <c r="D104" s="189">
        <v>15021.08</v>
      </c>
      <c r="E104" s="212">
        <v>42333</v>
      </c>
      <c r="F104" s="213"/>
      <c r="G104" s="213" t="s">
        <v>515</v>
      </c>
      <c r="H104" s="212">
        <v>42332</v>
      </c>
      <c r="I104" s="25" t="s">
        <v>69</v>
      </c>
      <c r="J104" s="214" t="s">
        <v>449</v>
      </c>
      <c r="K104" s="57" t="s">
        <v>92</v>
      </c>
    </row>
    <row r="105" spans="2:11" s="194" customFormat="1" ht="15" customHeight="1">
      <c r="B105" s="216" t="s">
        <v>569</v>
      </c>
      <c r="C105" s="189" t="s">
        <v>5</v>
      </c>
      <c r="D105" s="189">
        <v>297000</v>
      </c>
      <c r="E105" s="212">
        <v>42333</v>
      </c>
      <c r="F105" s="213"/>
      <c r="G105" s="213" t="s">
        <v>516</v>
      </c>
      <c r="H105" s="212">
        <v>42332</v>
      </c>
      <c r="I105" s="25" t="s">
        <v>69</v>
      </c>
      <c r="J105" s="214" t="s">
        <v>208</v>
      </c>
      <c r="K105" s="57" t="s">
        <v>92</v>
      </c>
    </row>
    <row r="106" spans="2:11" s="194" customFormat="1" ht="15" customHeight="1">
      <c r="B106" s="216" t="s">
        <v>563</v>
      </c>
      <c r="C106" s="189">
        <v>487.5</v>
      </c>
      <c r="D106" s="189" t="s">
        <v>5</v>
      </c>
      <c r="E106" s="212">
        <v>42334</v>
      </c>
      <c r="F106" s="213"/>
      <c r="G106" s="213" t="s">
        <v>524</v>
      </c>
      <c r="H106" s="212">
        <v>42334</v>
      </c>
      <c r="I106" s="25" t="s">
        <v>69</v>
      </c>
      <c r="J106" s="214" t="s">
        <v>196</v>
      </c>
      <c r="K106" s="57" t="s">
        <v>92</v>
      </c>
    </row>
    <row r="107" spans="2:11" s="194" customFormat="1" ht="15" customHeight="1">
      <c r="B107" s="216" t="s">
        <v>564</v>
      </c>
      <c r="C107" s="189">
        <v>73500</v>
      </c>
      <c r="D107" s="189" t="s">
        <v>5</v>
      </c>
      <c r="E107" s="212">
        <v>42334</v>
      </c>
      <c r="F107" s="213"/>
      <c r="G107" s="213" t="s">
        <v>522</v>
      </c>
      <c r="H107" s="212">
        <v>42333</v>
      </c>
      <c r="I107" s="25" t="s">
        <v>69</v>
      </c>
      <c r="J107" s="214" t="s">
        <v>450</v>
      </c>
      <c r="K107" s="57" t="s">
        <v>92</v>
      </c>
    </row>
    <row r="108" spans="2:11" s="194" customFormat="1" ht="15" customHeight="1">
      <c r="B108" s="216" t="s">
        <v>433</v>
      </c>
      <c r="C108" s="189" t="s">
        <v>5</v>
      </c>
      <c r="D108" s="189">
        <v>12</v>
      </c>
      <c r="E108" s="212">
        <v>42334</v>
      </c>
      <c r="F108" s="213"/>
      <c r="G108" s="213" t="s">
        <v>520</v>
      </c>
      <c r="H108" s="212">
        <v>42334</v>
      </c>
      <c r="I108" s="25" t="s">
        <v>69</v>
      </c>
      <c r="J108" s="214" t="s">
        <v>7</v>
      </c>
      <c r="K108" s="57" t="s">
        <v>92</v>
      </c>
    </row>
    <row r="109" spans="2:11" s="194" customFormat="1" ht="15" customHeight="1">
      <c r="B109" s="216" t="s">
        <v>191</v>
      </c>
      <c r="C109" s="189" t="s">
        <v>5</v>
      </c>
      <c r="D109" s="189">
        <v>1100</v>
      </c>
      <c r="E109" s="212">
        <v>42334</v>
      </c>
      <c r="F109" s="213"/>
      <c r="G109" s="213" t="s">
        <v>523</v>
      </c>
      <c r="H109" s="212">
        <v>42333</v>
      </c>
      <c r="I109" s="25" t="s">
        <v>69</v>
      </c>
      <c r="J109" s="179" t="s">
        <v>186</v>
      </c>
      <c r="K109" s="57" t="s">
        <v>92</v>
      </c>
    </row>
    <row r="110" spans="2:11" s="194" customFormat="1" ht="15" customHeight="1">
      <c r="B110" s="216" t="s">
        <v>434</v>
      </c>
      <c r="C110" s="189" t="s">
        <v>5</v>
      </c>
      <c r="D110" s="189">
        <v>2500</v>
      </c>
      <c r="E110" s="212">
        <v>42334</v>
      </c>
      <c r="F110" s="213"/>
      <c r="G110" s="213" t="s">
        <v>521</v>
      </c>
      <c r="H110" s="212">
        <v>42333</v>
      </c>
      <c r="I110" s="25" t="s">
        <v>69</v>
      </c>
      <c r="J110" s="214" t="s">
        <v>448</v>
      </c>
      <c r="K110" s="57" t="s">
        <v>92</v>
      </c>
    </row>
    <row r="111" spans="2:11" s="194" customFormat="1" ht="15" customHeight="1">
      <c r="B111" s="216" t="s">
        <v>565</v>
      </c>
      <c r="C111" s="189">
        <v>1000</v>
      </c>
      <c r="D111" s="189" t="s">
        <v>5</v>
      </c>
      <c r="E111" s="212">
        <v>42335</v>
      </c>
      <c r="F111" s="213"/>
      <c r="G111" s="213" t="s">
        <v>527</v>
      </c>
      <c r="H111" s="212">
        <v>42335</v>
      </c>
      <c r="I111" s="25" t="s">
        <v>69</v>
      </c>
      <c r="J111" s="214" t="s">
        <v>560</v>
      </c>
      <c r="K111" s="57" t="s">
        <v>92</v>
      </c>
    </row>
    <row r="112" spans="2:11" s="194" customFormat="1" ht="15" customHeight="1">
      <c r="B112" s="216" t="s">
        <v>435</v>
      </c>
      <c r="C112" s="189" t="s">
        <v>5</v>
      </c>
      <c r="D112" s="189">
        <v>30</v>
      </c>
      <c r="E112" s="212">
        <v>42335</v>
      </c>
      <c r="F112" s="213"/>
      <c r="G112" s="213" t="s">
        <v>525</v>
      </c>
      <c r="H112" s="212">
        <v>42335</v>
      </c>
      <c r="I112" s="25" t="s">
        <v>69</v>
      </c>
      <c r="J112" s="214" t="s">
        <v>7</v>
      </c>
      <c r="K112" s="57" t="s">
        <v>92</v>
      </c>
    </row>
    <row r="113" spans="2:11" s="194" customFormat="1" ht="15" customHeight="1">
      <c r="B113" s="216" t="s">
        <v>436</v>
      </c>
      <c r="C113" s="189" t="s">
        <v>5</v>
      </c>
      <c r="D113" s="189">
        <v>40</v>
      </c>
      <c r="E113" s="212">
        <v>42335</v>
      </c>
      <c r="F113" s="213"/>
      <c r="G113" s="213" t="s">
        <v>526</v>
      </c>
      <c r="H113" s="212">
        <v>42335</v>
      </c>
      <c r="I113" s="25" t="s">
        <v>69</v>
      </c>
      <c r="J113" s="214" t="s">
        <v>7</v>
      </c>
      <c r="K113" s="57" t="s">
        <v>92</v>
      </c>
    </row>
    <row r="114" spans="2:11" s="194" customFormat="1" ht="15" customHeight="1">
      <c r="B114" s="216" t="s">
        <v>438</v>
      </c>
      <c r="C114" s="189" t="s">
        <v>5</v>
      </c>
      <c r="D114" s="189">
        <v>1000</v>
      </c>
      <c r="E114" s="212">
        <v>42335</v>
      </c>
      <c r="F114" s="213"/>
      <c r="G114" s="213" t="s">
        <v>529</v>
      </c>
      <c r="H114" s="212">
        <v>42335</v>
      </c>
      <c r="I114" s="25" t="s">
        <v>69</v>
      </c>
      <c r="J114" s="214" t="s">
        <v>451</v>
      </c>
      <c r="K114" s="57" t="s">
        <v>92</v>
      </c>
    </row>
    <row r="115" spans="2:11" s="194" customFormat="1" ht="15" customHeight="1">
      <c r="B115" s="216" t="s">
        <v>437</v>
      </c>
      <c r="C115" s="189" t="s">
        <v>5</v>
      </c>
      <c r="D115" s="189">
        <v>72500</v>
      </c>
      <c r="E115" s="212">
        <v>42335</v>
      </c>
      <c r="F115" s="213"/>
      <c r="G115" s="213" t="s">
        <v>528</v>
      </c>
      <c r="H115" s="212">
        <v>42335</v>
      </c>
      <c r="I115" s="25" t="s">
        <v>69</v>
      </c>
      <c r="J115" s="214" t="s">
        <v>451</v>
      </c>
      <c r="K115" s="57" t="s">
        <v>92</v>
      </c>
    </row>
    <row r="116" spans="2:11" s="194" customFormat="1" ht="15" customHeight="1">
      <c r="B116" s="216" t="s">
        <v>566</v>
      </c>
      <c r="C116" s="189">
        <v>50</v>
      </c>
      <c r="D116" s="189" t="s">
        <v>5</v>
      </c>
      <c r="E116" s="212">
        <v>42338</v>
      </c>
      <c r="F116" s="213"/>
      <c r="G116" s="213" t="s">
        <v>530</v>
      </c>
      <c r="H116" s="212">
        <v>42338</v>
      </c>
      <c r="I116" s="25" t="s">
        <v>69</v>
      </c>
      <c r="J116" s="214" t="s">
        <v>233</v>
      </c>
      <c r="K116" s="57" t="s">
        <v>92</v>
      </c>
    </row>
    <row r="117" spans="2:11" s="194" customFormat="1" ht="15" customHeight="1">
      <c r="B117" s="216" t="s">
        <v>567</v>
      </c>
      <c r="C117" s="189">
        <v>195</v>
      </c>
      <c r="D117" s="189" t="s">
        <v>5</v>
      </c>
      <c r="E117" s="212">
        <v>42338</v>
      </c>
      <c r="F117" s="213"/>
      <c r="G117" s="213" t="s">
        <v>538</v>
      </c>
      <c r="H117" s="212">
        <v>42338</v>
      </c>
      <c r="I117" s="25" t="s">
        <v>69</v>
      </c>
      <c r="J117" s="214" t="s">
        <v>196</v>
      </c>
      <c r="K117" s="57" t="s">
        <v>92</v>
      </c>
    </row>
    <row r="118" spans="2:11" s="194" customFormat="1" ht="15" customHeight="1">
      <c r="B118" s="216" t="s">
        <v>236</v>
      </c>
      <c r="C118" s="189">
        <v>200</v>
      </c>
      <c r="D118" s="189" t="s">
        <v>5</v>
      </c>
      <c r="E118" s="212">
        <v>42338</v>
      </c>
      <c r="F118" s="213"/>
      <c r="G118" s="213" t="s">
        <v>537</v>
      </c>
      <c r="H118" s="212">
        <v>42335</v>
      </c>
      <c r="I118" s="25" t="s">
        <v>69</v>
      </c>
      <c r="J118" s="214" t="s">
        <v>238</v>
      </c>
      <c r="K118" s="57" t="s">
        <v>92</v>
      </c>
    </row>
    <row r="119" spans="2:11" s="194" customFormat="1" ht="15" customHeight="1">
      <c r="B119" s="216" t="s">
        <v>568</v>
      </c>
      <c r="C119" s="189">
        <v>73500</v>
      </c>
      <c r="D119" s="189" t="s">
        <v>5</v>
      </c>
      <c r="E119" s="212">
        <v>42338</v>
      </c>
      <c r="F119" s="213"/>
      <c r="G119" s="213" t="s">
        <v>532</v>
      </c>
      <c r="H119" s="212">
        <v>42338</v>
      </c>
      <c r="I119" s="25" t="s">
        <v>69</v>
      </c>
      <c r="J119" s="214" t="s">
        <v>561</v>
      </c>
      <c r="K119" s="57" t="s">
        <v>92</v>
      </c>
    </row>
    <row r="120" spans="2:12" s="2" customFormat="1" ht="15" customHeight="1">
      <c r="B120" s="216" t="s">
        <v>443</v>
      </c>
      <c r="C120" s="189" t="s">
        <v>5</v>
      </c>
      <c r="D120" s="189">
        <v>12</v>
      </c>
      <c r="E120" s="212">
        <v>42338</v>
      </c>
      <c r="F120" s="213"/>
      <c r="G120" s="213" t="s">
        <v>540</v>
      </c>
      <c r="H120" s="212">
        <v>42338</v>
      </c>
      <c r="I120" s="25" t="s">
        <v>69</v>
      </c>
      <c r="J120" s="214" t="s">
        <v>7</v>
      </c>
      <c r="K120" s="57" t="s">
        <v>92</v>
      </c>
      <c r="L120" s="194"/>
    </row>
    <row r="121" spans="2:12" s="2" customFormat="1" ht="15" customHeight="1">
      <c r="B121" s="216" t="s">
        <v>442</v>
      </c>
      <c r="C121" s="189" t="s">
        <v>5</v>
      </c>
      <c r="D121" s="189">
        <v>100</v>
      </c>
      <c r="E121" s="212">
        <v>42338</v>
      </c>
      <c r="F121" s="213"/>
      <c r="G121" s="213" t="s">
        <v>539</v>
      </c>
      <c r="H121" s="212">
        <v>42338</v>
      </c>
      <c r="I121" s="25" t="s">
        <v>69</v>
      </c>
      <c r="J121" s="214" t="s">
        <v>7</v>
      </c>
      <c r="K121" s="57" t="s">
        <v>92</v>
      </c>
      <c r="L121" s="194"/>
    </row>
    <row r="122" spans="2:12" s="2" customFormat="1" ht="15" customHeight="1">
      <c r="B122" s="216" t="s">
        <v>439</v>
      </c>
      <c r="C122" s="189" t="s">
        <v>5</v>
      </c>
      <c r="D122" s="189">
        <v>190.79</v>
      </c>
      <c r="E122" s="212">
        <v>42338</v>
      </c>
      <c r="F122" s="213"/>
      <c r="G122" s="213" t="s">
        <v>531</v>
      </c>
      <c r="H122" s="212">
        <v>42338</v>
      </c>
      <c r="I122" s="25" t="s">
        <v>69</v>
      </c>
      <c r="J122" s="214" t="s">
        <v>7</v>
      </c>
      <c r="K122" s="57" t="s">
        <v>92</v>
      </c>
      <c r="L122" s="194"/>
    </row>
    <row r="123" spans="2:12" s="2" customFormat="1" ht="15" customHeight="1">
      <c r="B123" s="216" t="s">
        <v>440</v>
      </c>
      <c r="C123" s="189" t="s">
        <v>5</v>
      </c>
      <c r="D123" s="189">
        <v>300</v>
      </c>
      <c r="E123" s="212">
        <v>42338</v>
      </c>
      <c r="F123" s="213"/>
      <c r="G123" s="213" t="s">
        <v>533</v>
      </c>
      <c r="H123" s="212">
        <v>42338</v>
      </c>
      <c r="I123" s="25" t="s">
        <v>69</v>
      </c>
      <c r="J123" s="214" t="s">
        <v>7</v>
      </c>
      <c r="K123" s="57" t="s">
        <v>92</v>
      </c>
      <c r="L123" s="194"/>
    </row>
    <row r="124" spans="2:12" s="2" customFormat="1" ht="15" customHeight="1">
      <c r="B124" s="216" t="s">
        <v>439</v>
      </c>
      <c r="C124" s="189" t="s">
        <v>5</v>
      </c>
      <c r="D124" s="189">
        <v>459.21</v>
      </c>
      <c r="E124" s="212">
        <v>42338</v>
      </c>
      <c r="F124" s="213"/>
      <c r="G124" s="213" t="s">
        <v>531</v>
      </c>
      <c r="H124" s="212">
        <v>42338</v>
      </c>
      <c r="I124" s="25" t="s">
        <v>69</v>
      </c>
      <c r="J124" s="214" t="s">
        <v>7</v>
      </c>
      <c r="K124" s="57" t="s">
        <v>92</v>
      </c>
      <c r="L124" s="194"/>
    </row>
    <row r="125" spans="2:12" s="2" customFormat="1" ht="15" customHeight="1">
      <c r="B125" s="216" t="s">
        <v>191</v>
      </c>
      <c r="C125" s="189" t="s">
        <v>5</v>
      </c>
      <c r="D125" s="189">
        <v>1000</v>
      </c>
      <c r="E125" s="212">
        <v>42338</v>
      </c>
      <c r="F125" s="213"/>
      <c r="G125" s="213" t="s">
        <v>536</v>
      </c>
      <c r="H125" s="212">
        <v>42338</v>
      </c>
      <c r="I125" s="25" t="s">
        <v>69</v>
      </c>
      <c r="J125" s="179" t="s">
        <v>186</v>
      </c>
      <c r="K125" s="57" t="s">
        <v>92</v>
      </c>
      <c r="L125" s="194"/>
    </row>
    <row r="126" spans="2:12" s="2" customFormat="1" ht="15" customHeight="1">
      <c r="B126" s="216" t="s">
        <v>441</v>
      </c>
      <c r="C126" s="189" t="s">
        <v>5</v>
      </c>
      <c r="D126" s="189">
        <v>1815</v>
      </c>
      <c r="E126" s="212">
        <v>42338</v>
      </c>
      <c r="F126" s="213"/>
      <c r="G126" s="213" t="s">
        <v>534</v>
      </c>
      <c r="H126" s="212">
        <v>42338</v>
      </c>
      <c r="I126" s="25" t="s">
        <v>69</v>
      </c>
      <c r="J126" s="214" t="s">
        <v>446</v>
      </c>
      <c r="K126" s="57" t="s">
        <v>92</v>
      </c>
      <c r="L126" s="194"/>
    </row>
    <row r="127" spans="2:12" s="2" customFormat="1" ht="15" customHeight="1">
      <c r="B127" s="216" t="s">
        <v>569</v>
      </c>
      <c r="C127" s="189" t="s">
        <v>5</v>
      </c>
      <c r="D127" s="189">
        <v>3000</v>
      </c>
      <c r="E127" s="212">
        <v>42338</v>
      </c>
      <c r="F127" s="213"/>
      <c r="G127" s="213" t="s">
        <v>535</v>
      </c>
      <c r="H127" s="212">
        <v>42338</v>
      </c>
      <c r="I127" s="25" t="s">
        <v>69</v>
      </c>
      <c r="J127" s="214" t="s">
        <v>208</v>
      </c>
      <c r="K127" s="57" t="s">
        <v>92</v>
      </c>
      <c r="L127" s="194"/>
    </row>
    <row r="128" spans="2:12" s="175" customFormat="1" ht="15" customHeight="1">
      <c r="B128" s="216" t="s">
        <v>244</v>
      </c>
      <c r="C128" s="189">
        <v>34461.24</v>
      </c>
      <c r="D128" s="189"/>
      <c r="E128" s="176">
        <v>42338</v>
      </c>
      <c r="F128" s="179"/>
      <c r="G128" s="286" t="s">
        <v>74</v>
      </c>
      <c r="H128" s="176">
        <v>42338</v>
      </c>
      <c r="I128" s="229" t="s">
        <v>71</v>
      </c>
      <c r="J128" s="179" t="s">
        <v>208</v>
      </c>
      <c r="K128" s="179" t="s">
        <v>245</v>
      </c>
      <c r="L128" s="223" t="s">
        <v>92</v>
      </c>
    </row>
    <row r="129" spans="2:12" s="175" customFormat="1" ht="15" customHeight="1">
      <c r="B129" s="216" t="s">
        <v>578</v>
      </c>
      <c r="C129" s="188"/>
      <c r="D129" s="189">
        <v>333</v>
      </c>
      <c r="E129" s="176">
        <v>42322</v>
      </c>
      <c r="F129" s="179"/>
      <c r="G129" s="230">
        <v>85207</v>
      </c>
      <c r="H129" s="176">
        <v>42338</v>
      </c>
      <c r="I129" s="229" t="s">
        <v>71</v>
      </c>
      <c r="J129" s="287" t="s">
        <v>577</v>
      </c>
      <c r="K129" s="179" t="s">
        <v>248</v>
      </c>
      <c r="L129" s="223" t="s">
        <v>92</v>
      </c>
    </row>
    <row r="130" spans="2:12" s="175" customFormat="1" ht="15" customHeight="1">
      <c r="B130" s="216" t="s">
        <v>586</v>
      </c>
      <c r="C130" s="188"/>
      <c r="D130" s="189">
        <v>40</v>
      </c>
      <c r="E130" s="176">
        <v>42322</v>
      </c>
      <c r="F130" s="179"/>
      <c r="G130" s="230">
        <v>23</v>
      </c>
      <c r="H130" s="176">
        <v>42338</v>
      </c>
      <c r="I130" s="229" t="s">
        <v>71</v>
      </c>
      <c r="J130" s="179" t="s">
        <v>577</v>
      </c>
      <c r="K130" s="179" t="s">
        <v>597</v>
      </c>
      <c r="L130" s="223" t="s">
        <v>92</v>
      </c>
    </row>
    <row r="131" spans="2:12" s="175" customFormat="1" ht="15" customHeight="1">
      <c r="B131" s="216" t="s">
        <v>585</v>
      </c>
      <c r="C131" s="188"/>
      <c r="D131" s="189">
        <v>20</v>
      </c>
      <c r="E131" s="176">
        <v>42322</v>
      </c>
      <c r="F131" s="179"/>
      <c r="G131" s="230">
        <v>198373</v>
      </c>
      <c r="H131" s="176">
        <v>42338</v>
      </c>
      <c r="I131" s="229" t="s">
        <v>71</v>
      </c>
      <c r="J131" s="179" t="s">
        <v>577</v>
      </c>
      <c r="K131" s="179" t="s">
        <v>596</v>
      </c>
      <c r="L131" s="223" t="s">
        <v>92</v>
      </c>
    </row>
    <row r="132" spans="2:12" s="175" customFormat="1" ht="15" customHeight="1">
      <c r="B132" s="216" t="s">
        <v>585</v>
      </c>
      <c r="C132" s="188"/>
      <c r="D132" s="189">
        <v>20</v>
      </c>
      <c r="E132" s="176">
        <v>42322</v>
      </c>
      <c r="F132" s="179"/>
      <c r="G132" s="230">
        <v>272660</v>
      </c>
      <c r="H132" s="176">
        <v>42338</v>
      </c>
      <c r="I132" s="229" t="s">
        <v>71</v>
      </c>
      <c r="J132" s="179" t="s">
        <v>577</v>
      </c>
      <c r="K132" s="179" t="s">
        <v>596</v>
      </c>
      <c r="L132" s="223" t="s">
        <v>92</v>
      </c>
    </row>
    <row r="133" spans="2:12" s="175" customFormat="1" ht="15" customHeight="1">
      <c r="B133" s="216" t="s">
        <v>585</v>
      </c>
      <c r="C133" s="188"/>
      <c r="D133" s="189">
        <v>20</v>
      </c>
      <c r="E133" s="176">
        <v>42322</v>
      </c>
      <c r="F133" s="179"/>
      <c r="G133" s="230">
        <v>592041</v>
      </c>
      <c r="H133" s="176">
        <v>42338</v>
      </c>
      <c r="I133" s="229" t="s">
        <v>71</v>
      </c>
      <c r="J133" s="179" t="s">
        <v>577</v>
      </c>
      <c r="K133" s="179" t="s">
        <v>596</v>
      </c>
      <c r="L133" s="223" t="s">
        <v>92</v>
      </c>
    </row>
    <row r="134" spans="2:12" s="175" customFormat="1" ht="15" customHeight="1">
      <c r="B134" s="216" t="s">
        <v>585</v>
      </c>
      <c r="C134" s="188"/>
      <c r="D134" s="189">
        <v>20</v>
      </c>
      <c r="E134" s="176">
        <v>42322</v>
      </c>
      <c r="F134" s="179"/>
      <c r="G134" s="230">
        <v>992014</v>
      </c>
      <c r="H134" s="176">
        <v>42338</v>
      </c>
      <c r="I134" s="229" t="s">
        <v>71</v>
      </c>
      <c r="J134" s="179" t="s">
        <v>577</v>
      </c>
      <c r="K134" s="179" t="s">
        <v>596</v>
      </c>
      <c r="L134" s="223" t="s">
        <v>92</v>
      </c>
    </row>
    <row r="135" spans="2:12" s="175" customFormat="1" ht="15" customHeight="1">
      <c r="B135" s="216" t="s">
        <v>579</v>
      </c>
      <c r="C135" s="188"/>
      <c r="D135" s="189">
        <v>1740</v>
      </c>
      <c r="E135" s="176">
        <v>42322</v>
      </c>
      <c r="F135" s="179"/>
      <c r="G135" s="230">
        <v>85207</v>
      </c>
      <c r="H135" s="176">
        <v>42338</v>
      </c>
      <c r="I135" s="229" t="s">
        <v>71</v>
      </c>
      <c r="J135" s="179" t="s">
        <v>577</v>
      </c>
      <c r="K135" s="179" t="s">
        <v>248</v>
      </c>
      <c r="L135" s="223" t="s">
        <v>92</v>
      </c>
    </row>
    <row r="136" spans="2:12" s="175" customFormat="1" ht="15" customHeight="1">
      <c r="B136" s="216" t="s">
        <v>583</v>
      </c>
      <c r="C136" s="188"/>
      <c r="D136" s="189">
        <v>175</v>
      </c>
      <c r="E136" s="176">
        <v>42322</v>
      </c>
      <c r="F136" s="179"/>
      <c r="G136" s="230">
        <v>149</v>
      </c>
      <c r="H136" s="176">
        <v>42338</v>
      </c>
      <c r="I136" s="229" t="s">
        <v>71</v>
      </c>
      <c r="J136" s="179" t="s">
        <v>577</v>
      </c>
      <c r="K136" s="179" t="s">
        <v>594</v>
      </c>
      <c r="L136" s="223" t="s">
        <v>92</v>
      </c>
    </row>
    <row r="137" spans="2:12" s="175" customFormat="1" ht="15" customHeight="1">
      <c r="B137" s="216" t="s">
        <v>584</v>
      </c>
      <c r="C137" s="188"/>
      <c r="D137" s="189">
        <v>175</v>
      </c>
      <c r="E137" s="176">
        <v>42322</v>
      </c>
      <c r="F137" s="179"/>
      <c r="G137" s="230">
        <v>197</v>
      </c>
      <c r="H137" s="176">
        <v>42338</v>
      </c>
      <c r="I137" s="229" t="s">
        <v>71</v>
      </c>
      <c r="J137" s="179" t="s">
        <v>577</v>
      </c>
      <c r="K137" s="179" t="s">
        <v>595</v>
      </c>
      <c r="L137" s="223" t="s">
        <v>92</v>
      </c>
    </row>
    <row r="138" spans="2:12" s="175" customFormat="1" ht="15" customHeight="1">
      <c r="B138" s="216" t="s">
        <v>590</v>
      </c>
      <c r="C138" s="188"/>
      <c r="D138" s="189">
        <v>1020.6</v>
      </c>
      <c r="E138" s="176">
        <v>42322</v>
      </c>
      <c r="F138" s="179"/>
      <c r="G138" s="230" t="s">
        <v>592</v>
      </c>
      <c r="H138" s="176">
        <v>42338</v>
      </c>
      <c r="I138" s="229" t="s">
        <v>71</v>
      </c>
      <c r="J138" s="179" t="s">
        <v>577</v>
      </c>
      <c r="K138" s="179" t="s">
        <v>598</v>
      </c>
      <c r="L138" s="223" t="s">
        <v>92</v>
      </c>
    </row>
    <row r="139" spans="2:12" s="175" customFormat="1" ht="15" customHeight="1">
      <c r="B139" s="216" t="s">
        <v>587</v>
      </c>
      <c r="C139" s="188"/>
      <c r="D139" s="189">
        <v>81</v>
      </c>
      <c r="E139" s="176">
        <v>42322</v>
      </c>
      <c r="F139" s="179"/>
      <c r="G139" s="230">
        <v>23</v>
      </c>
      <c r="H139" s="176">
        <v>42338</v>
      </c>
      <c r="I139" s="229" t="s">
        <v>71</v>
      </c>
      <c r="J139" s="179" t="s">
        <v>577</v>
      </c>
      <c r="K139" s="179" t="s">
        <v>597</v>
      </c>
      <c r="L139" s="223" t="s">
        <v>92</v>
      </c>
    </row>
    <row r="140" spans="2:12" s="175" customFormat="1" ht="15" customHeight="1">
      <c r="B140" s="216" t="s">
        <v>580</v>
      </c>
      <c r="C140" s="188"/>
      <c r="D140" s="189">
        <v>129</v>
      </c>
      <c r="E140" s="176">
        <v>42322</v>
      </c>
      <c r="F140" s="179"/>
      <c r="G140" s="230">
        <v>85207</v>
      </c>
      <c r="H140" s="176">
        <v>42338</v>
      </c>
      <c r="I140" s="229" t="s">
        <v>71</v>
      </c>
      <c r="J140" s="179" t="s">
        <v>577</v>
      </c>
      <c r="K140" s="179" t="s">
        <v>248</v>
      </c>
      <c r="L140" s="223" t="s">
        <v>92</v>
      </c>
    </row>
    <row r="141" spans="2:12" s="175" customFormat="1" ht="15" customHeight="1">
      <c r="B141" s="216" t="s">
        <v>588</v>
      </c>
      <c r="C141" s="188"/>
      <c r="D141" s="189">
        <v>25</v>
      </c>
      <c r="E141" s="176">
        <v>42322</v>
      </c>
      <c r="F141" s="179"/>
      <c r="G141" s="230">
        <v>23</v>
      </c>
      <c r="H141" s="176">
        <v>42338</v>
      </c>
      <c r="I141" s="229" t="s">
        <v>71</v>
      </c>
      <c r="J141" s="179" t="s">
        <v>577</v>
      </c>
      <c r="K141" s="179" t="s">
        <v>597</v>
      </c>
      <c r="L141" s="223" t="s">
        <v>92</v>
      </c>
    </row>
    <row r="142" spans="2:12" s="175" customFormat="1" ht="15" customHeight="1">
      <c r="B142" s="216" t="s">
        <v>589</v>
      </c>
      <c r="C142" s="188"/>
      <c r="D142" s="189">
        <v>40</v>
      </c>
      <c r="E142" s="176">
        <v>42322</v>
      </c>
      <c r="F142" s="179"/>
      <c r="G142" s="230">
        <v>23</v>
      </c>
      <c r="H142" s="176">
        <v>42338</v>
      </c>
      <c r="I142" s="229" t="s">
        <v>71</v>
      </c>
      <c r="J142" s="179" t="s">
        <v>577</v>
      </c>
      <c r="K142" s="179" t="s">
        <v>597</v>
      </c>
      <c r="L142" s="223" t="s">
        <v>92</v>
      </c>
    </row>
    <row r="143" spans="2:12" s="175" customFormat="1" ht="15" customHeight="1">
      <c r="B143" s="216" t="s">
        <v>581</v>
      </c>
      <c r="C143" s="188"/>
      <c r="D143" s="189">
        <v>255</v>
      </c>
      <c r="E143" s="176">
        <v>42322</v>
      </c>
      <c r="F143" s="179"/>
      <c r="G143" s="230">
        <v>85207</v>
      </c>
      <c r="H143" s="176">
        <v>42338</v>
      </c>
      <c r="I143" s="229" t="s">
        <v>71</v>
      </c>
      <c r="J143" s="179" t="s">
        <v>577</v>
      </c>
      <c r="K143" s="179" t="s">
        <v>248</v>
      </c>
      <c r="L143" s="223" t="s">
        <v>92</v>
      </c>
    </row>
    <row r="144" spans="2:12" s="175" customFormat="1" ht="15" customHeight="1">
      <c r="B144" s="216" t="s">
        <v>582</v>
      </c>
      <c r="C144" s="188"/>
      <c r="D144" s="189">
        <v>105</v>
      </c>
      <c r="E144" s="176">
        <v>42322</v>
      </c>
      <c r="F144" s="179"/>
      <c r="G144" s="230">
        <v>85207</v>
      </c>
      <c r="H144" s="176">
        <v>42338</v>
      </c>
      <c r="I144" s="229" t="s">
        <v>71</v>
      </c>
      <c r="J144" s="179" t="s">
        <v>577</v>
      </c>
      <c r="K144" s="179" t="s">
        <v>248</v>
      </c>
      <c r="L144" s="223" t="s">
        <v>92</v>
      </c>
    </row>
    <row r="145" spans="2:12" s="175" customFormat="1" ht="15" customHeight="1">
      <c r="B145" s="216" t="s">
        <v>591</v>
      </c>
      <c r="C145" s="188"/>
      <c r="D145" s="189">
        <v>761</v>
      </c>
      <c r="E145" s="176">
        <v>42322</v>
      </c>
      <c r="F145" s="179"/>
      <c r="G145" s="230" t="s">
        <v>593</v>
      </c>
      <c r="H145" s="176">
        <v>42338</v>
      </c>
      <c r="I145" s="229" t="s">
        <v>71</v>
      </c>
      <c r="J145" s="179" t="s">
        <v>577</v>
      </c>
      <c r="K145" s="179" t="s">
        <v>599</v>
      </c>
      <c r="L145" s="223" t="s">
        <v>92</v>
      </c>
    </row>
    <row r="146" spans="2:12" s="175" customFormat="1" ht="15" customHeight="1">
      <c r="B146" s="216" t="s">
        <v>605</v>
      </c>
      <c r="C146" s="188"/>
      <c r="D146" s="189">
        <v>255</v>
      </c>
      <c r="E146" s="176">
        <v>42313</v>
      </c>
      <c r="F146" s="179"/>
      <c r="G146" s="230" t="s">
        <v>601</v>
      </c>
      <c r="H146" s="176">
        <v>42338</v>
      </c>
      <c r="I146" s="229" t="s">
        <v>71</v>
      </c>
      <c r="J146" s="287" t="s">
        <v>600</v>
      </c>
      <c r="K146" s="179" t="s">
        <v>612</v>
      </c>
      <c r="L146" s="223" t="s">
        <v>92</v>
      </c>
    </row>
    <row r="147" spans="2:12" s="175" customFormat="1" ht="15" customHeight="1">
      <c r="B147" s="216" t="s">
        <v>605</v>
      </c>
      <c r="C147" s="188"/>
      <c r="D147" s="189">
        <v>247</v>
      </c>
      <c r="E147" s="176">
        <v>42331</v>
      </c>
      <c r="F147" s="179"/>
      <c r="G147" s="230" t="s">
        <v>601</v>
      </c>
      <c r="H147" s="176">
        <v>42338</v>
      </c>
      <c r="I147" s="229" t="s">
        <v>71</v>
      </c>
      <c r="J147" s="179" t="s">
        <v>600</v>
      </c>
      <c r="K147" s="179" t="s">
        <v>612</v>
      </c>
      <c r="L147" s="223" t="s">
        <v>92</v>
      </c>
    </row>
    <row r="148" spans="2:12" s="175" customFormat="1" ht="15" customHeight="1">
      <c r="B148" s="216" t="s">
        <v>609</v>
      </c>
      <c r="C148" s="188"/>
      <c r="D148" s="189">
        <v>120</v>
      </c>
      <c r="E148" s="176">
        <v>42332</v>
      </c>
      <c r="F148" s="179"/>
      <c r="G148" s="230">
        <v>393226</v>
      </c>
      <c r="H148" s="176">
        <v>42338</v>
      </c>
      <c r="I148" s="229" t="s">
        <v>71</v>
      </c>
      <c r="J148" s="179" t="s">
        <v>600</v>
      </c>
      <c r="K148" s="179" t="s">
        <v>615</v>
      </c>
      <c r="L148" s="223" t="s">
        <v>92</v>
      </c>
    </row>
    <row r="149" spans="2:12" s="175" customFormat="1" ht="15" customHeight="1">
      <c r="B149" s="216" t="s">
        <v>608</v>
      </c>
      <c r="C149" s="188"/>
      <c r="D149" s="189">
        <v>48</v>
      </c>
      <c r="E149" s="176">
        <v>42331</v>
      </c>
      <c r="F149" s="179"/>
      <c r="G149" s="230" t="s">
        <v>603</v>
      </c>
      <c r="H149" s="176">
        <v>42338</v>
      </c>
      <c r="I149" s="229" t="s">
        <v>71</v>
      </c>
      <c r="J149" s="179" t="s">
        <v>600</v>
      </c>
      <c r="K149" s="179" t="s">
        <v>612</v>
      </c>
      <c r="L149" s="223" t="s">
        <v>92</v>
      </c>
    </row>
    <row r="150" spans="2:12" s="175" customFormat="1" ht="15" customHeight="1">
      <c r="B150" s="216" t="s">
        <v>606</v>
      </c>
      <c r="C150" s="188"/>
      <c r="D150" s="189">
        <v>300</v>
      </c>
      <c r="E150" s="176">
        <v>42318</v>
      </c>
      <c r="F150" s="179"/>
      <c r="G150" s="230">
        <v>595547</v>
      </c>
      <c r="H150" s="176">
        <v>42338</v>
      </c>
      <c r="I150" s="229" t="s">
        <v>71</v>
      </c>
      <c r="J150" s="179" t="s">
        <v>600</v>
      </c>
      <c r="K150" s="179" t="s">
        <v>613</v>
      </c>
      <c r="L150" s="223" t="s">
        <v>92</v>
      </c>
    </row>
    <row r="151" spans="2:12" s="175" customFormat="1" ht="15" customHeight="1">
      <c r="B151" s="216" t="s">
        <v>610</v>
      </c>
      <c r="C151" s="188"/>
      <c r="D151" s="189">
        <v>200</v>
      </c>
      <c r="E151" s="176">
        <v>42335</v>
      </c>
      <c r="F151" s="179"/>
      <c r="G151" s="230">
        <v>167167</v>
      </c>
      <c r="H151" s="176">
        <v>42338</v>
      </c>
      <c r="I151" s="229" t="s">
        <v>71</v>
      </c>
      <c r="J151" s="179" t="s">
        <v>600</v>
      </c>
      <c r="K151" s="179" t="s">
        <v>613</v>
      </c>
      <c r="L151" s="223" t="s">
        <v>92</v>
      </c>
    </row>
    <row r="152" spans="2:12" s="175" customFormat="1" ht="15" customHeight="1">
      <c r="B152" s="216" t="s">
        <v>607</v>
      </c>
      <c r="C152" s="188"/>
      <c r="D152" s="189">
        <v>66</v>
      </c>
      <c r="E152" s="176">
        <v>42320</v>
      </c>
      <c r="F152" s="179"/>
      <c r="G152" s="230" t="s">
        <v>602</v>
      </c>
      <c r="H152" s="176">
        <v>42338</v>
      </c>
      <c r="I152" s="229" t="s">
        <v>71</v>
      </c>
      <c r="J152" s="179" t="s">
        <v>600</v>
      </c>
      <c r="K152" s="179" t="s">
        <v>614</v>
      </c>
      <c r="L152" s="223" t="s">
        <v>92</v>
      </c>
    </row>
    <row r="153" spans="2:12" s="175" customFormat="1" ht="15" customHeight="1">
      <c r="B153" s="216" t="s">
        <v>604</v>
      </c>
      <c r="C153" s="188"/>
      <c r="D153" s="189">
        <v>747</v>
      </c>
      <c r="E153" s="176">
        <v>42303</v>
      </c>
      <c r="F153" s="179"/>
      <c r="G153" s="230">
        <v>2244</v>
      </c>
      <c r="H153" s="176">
        <v>42338</v>
      </c>
      <c r="I153" s="229" t="s">
        <v>71</v>
      </c>
      <c r="J153" s="179" t="s">
        <v>600</v>
      </c>
      <c r="K153" s="179" t="s">
        <v>611</v>
      </c>
      <c r="L153" s="223" t="s">
        <v>92</v>
      </c>
    </row>
    <row r="154" spans="2:12" s="175" customFormat="1" ht="15" customHeight="1">
      <c r="B154" s="216" t="s">
        <v>630</v>
      </c>
      <c r="C154" s="188"/>
      <c r="D154" s="189">
        <v>876</v>
      </c>
      <c r="E154" s="176">
        <v>42319</v>
      </c>
      <c r="F154" s="179"/>
      <c r="G154" s="230" t="s">
        <v>619</v>
      </c>
      <c r="H154" s="176">
        <v>42338</v>
      </c>
      <c r="I154" s="229" t="s">
        <v>71</v>
      </c>
      <c r="J154" s="287" t="s">
        <v>639</v>
      </c>
      <c r="K154" s="179" t="s">
        <v>612</v>
      </c>
      <c r="L154" s="223" t="s">
        <v>92</v>
      </c>
    </row>
    <row r="155" spans="2:12" s="175" customFormat="1" ht="15" customHeight="1">
      <c r="B155" s="216" t="s">
        <v>633</v>
      </c>
      <c r="C155" s="188"/>
      <c r="D155" s="189">
        <v>6180</v>
      </c>
      <c r="E155" s="176">
        <v>42327</v>
      </c>
      <c r="F155" s="179"/>
      <c r="G155" s="230" t="s">
        <v>621</v>
      </c>
      <c r="H155" s="176">
        <v>42338</v>
      </c>
      <c r="I155" s="229" t="s">
        <v>71</v>
      </c>
      <c r="J155" s="179" t="s">
        <v>639</v>
      </c>
      <c r="K155" s="179" t="s">
        <v>612</v>
      </c>
      <c r="L155" s="223" t="s">
        <v>92</v>
      </c>
    </row>
    <row r="156" spans="2:12" s="175" customFormat="1" ht="15" customHeight="1">
      <c r="B156" s="216" t="s">
        <v>626</v>
      </c>
      <c r="C156" s="188"/>
      <c r="D156" s="189">
        <v>2500</v>
      </c>
      <c r="E156" s="176">
        <v>42310</v>
      </c>
      <c r="F156" s="179"/>
      <c r="G156" s="230">
        <v>322</v>
      </c>
      <c r="H156" s="176">
        <v>42338</v>
      </c>
      <c r="I156" s="229" t="s">
        <v>71</v>
      </c>
      <c r="J156" s="179" t="s">
        <v>639</v>
      </c>
      <c r="K156" s="179" t="s">
        <v>641</v>
      </c>
      <c r="L156" s="223" t="s">
        <v>92</v>
      </c>
    </row>
    <row r="157" spans="2:12" s="175" customFormat="1" ht="15" customHeight="1">
      <c r="B157" s="216" t="s">
        <v>626</v>
      </c>
      <c r="C157" s="188"/>
      <c r="D157" s="189">
        <v>1000</v>
      </c>
      <c r="E157" s="176">
        <v>42314</v>
      </c>
      <c r="F157" s="179"/>
      <c r="G157" s="230">
        <v>330</v>
      </c>
      <c r="H157" s="176">
        <v>42338</v>
      </c>
      <c r="I157" s="229" t="s">
        <v>71</v>
      </c>
      <c r="J157" s="179" t="s">
        <v>639</v>
      </c>
      <c r="K157" s="179" t="s">
        <v>641</v>
      </c>
      <c r="L157" s="223" t="s">
        <v>92</v>
      </c>
    </row>
    <row r="158" spans="2:12" s="175" customFormat="1" ht="15" customHeight="1">
      <c r="B158" s="216" t="s">
        <v>626</v>
      </c>
      <c r="C158" s="188"/>
      <c r="D158" s="189">
        <v>1500</v>
      </c>
      <c r="E158" s="176">
        <v>42317</v>
      </c>
      <c r="F158" s="179"/>
      <c r="G158" s="230">
        <v>336</v>
      </c>
      <c r="H158" s="176">
        <v>42338</v>
      </c>
      <c r="I158" s="229" t="s">
        <v>71</v>
      </c>
      <c r="J158" s="179" t="s">
        <v>639</v>
      </c>
      <c r="K158" s="179" t="s">
        <v>641</v>
      </c>
      <c r="L158" s="223" t="s">
        <v>92</v>
      </c>
    </row>
    <row r="159" spans="2:12" s="175" customFormat="1" ht="15" customHeight="1">
      <c r="B159" s="216" t="s">
        <v>626</v>
      </c>
      <c r="C159" s="188"/>
      <c r="D159" s="189">
        <v>1000</v>
      </c>
      <c r="E159" s="176">
        <v>42318</v>
      </c>
      <c r="F159" s="179"/>
      <c r="G159" s="230">
        <v>338</v>
      </c>
      <c r="H159" s="176">
        <v>42338</v>
      </c>
      <c r="I159" s="229" t="s">
        <v>71</v>
      </c>
      <c r="J159" s="179" t="s">
        <v>639</v>
      </c>
      <c r="K159" s="179" t="s">
        <v>641</v>
      </c>
      <c r="L159" s="223" t="s">
        <v>92</v>
      </c>
    </row>
    <row r="160" spans="2:12" s="175" customFormat="1" ht="15" customHeight="1">
      <c r="B160" s="216" t="s">
        <v>626</v>
      </c>
      <c r="C160" s="188"/>
      <c r="D160" s="189">
        <v>1000</v>
      </c>
      <c r="E160" s="176">
        <v>42320</v>
      </c>
      <c r="F160" s="179"/>
      <c r="G160" s="230">
        <v>342</v>
      </c>
      <c r="H160" s="176">
        <v>42338</v>
      </c>
      <c r="I160" s="229" t="s">
        <v>71</v>
      </c>
      <c r="J160" s="179" t="s">
        <v>639</v>
      </c>
      <c r="K160" s="179" t="s">
        <v>641</v>
      </c>
      <c r="L160" s="223" t="s">
        <v>92</v>
      </c>
    </row>
    <row r="161" spans="2:12" s="175" customFormat="1" ht="15" customHeight="1">
      <c r="B161" s="216" t="s">
        <v>626</v>
      </c>
      <c r="C161" s="188"/>
      <c r="D161" s="189">
        <v>1300</v>
      </c>
      <c r="E161" s="176">
        <v>42321</v>
      </c>
      <c r="F161" s="179"/>
      <c r="G161" s="230">
        <v>344</v>
      </c>
      <c r="H161" s="176">
        <v>42338</v>
      </c>
      <c r="I161" s="229" t="s">
        <v>71</v>
      </c>
      <c r="J161" s="179" t="s">
        <v>639</v>
      </c>
      <c r="K161" s="179" t="s">
        <v>641</v>
      </c>
      <c r="L161" s="223" t="s">
        <v>92</v>
      </c>
    </row>
    <row r="162" spans="2:12" s="175" customFormat="1" ht="15" customHeight="1">
      <c r="B162" s="216" t="s">
        <v>626</v>
      </c>
      <c r="C162" s="188"/>
      <c r="D162" s="189">
        <v>1000</v>
      </c>
      <c r="E162" s="176">
        <v>42325</v>
      </c>
      <c r="F162" s="179"/>
      <c r="G162" s="230">
        <v>352</v>
      </c>
      <c r="H162" s="176">
        <v>42338</v>
      </c>
      <c r="I162" s="229" t="s">
        <v>71</v>
      </c>
      <c r="J162" s="179" t="s">
        <v>639</v>
      </c>
      <c r="K162" s="179" t="s">
        <v>641</v>
      </c>
      <c r="L162" s="223" t="s">
        <v>92</v>
      </c>
    </row>
    <row r="163" spans="2:12" s="175" customFormat="1" ht="15" customHeight="1">
      <c r="B163" s="216" t="s">
        <v>626</v>
      </c>
      <c r="C163" s="188"/>
      <c r="D163" s="189">
        <v>1000</v>
      </c>
      <c r="E163" s="176">
        <v>42328</v>
      </c>
      <c r="F163" s="179"/>
      <c r="G163" s="230">
        <v>357</v>
      </c>
      <c r="H163" s="176">
        <v>42338</v>
      </c>
      <c r="I163" s="229" t="s">
        <v>71</v>
      </c>
      <c r="J163" s="179" t="s">
        <v>639</v>
      </c>
      <c r="K163" s="179" t="s">
        <v>641</v>
      </c>
      <c r="L163" s="223" t="s">
        <v>92</v>
      </c>
    </row>
    <row r="164" spans="2:12" s="175" customFormat="1" ht="15" customHeight="1">
      <c r="B164" s="216" t="s">
        <v>626</v>
      </c>
      <c r="C164" s="188"/>
      <c r="D164" s="189">
        <v>1000</v>
      </c>
      <c r="E164" s="176">
        <v>42331</v>
      </c>
      <c r="F164" s="179"/>
      <c r="G164" s="230">
        <v>364</v>
      </c>
      <c r="H164" s="176">
        <v>42338</v>
      </c>
      <c r="I164" s="229" t="s">
        <v>71</v>
      </c>
      <c r="J164" s="179" t="s">
        <v>639</v>
      </c>
      <c r="K164" s="179" t="s">
        <v>641</v>
      </c>
      <c r="L164" s="223" t="s">
        <v>92</v>
      </c>
    </row>
    <row r="165" spans="2:12" s="175" customFormat="1" ht="15" customHeight="1">
      <c r="B165" s="216" t="s">
        <v>626</v>
      </c>
      <c r="C165" s="188"/>
      <c r="D165" s="189">
        <v>1720</v>
      </c>
      <c r="E165" s="176">
        <v>42331</v>
      </c>
      <c r="F165" s="179"/>
      <c r="G165" s="230">
        <v>363</v>
      </c>
      <c r="H165" s="176">
        <v>42338</v>
      </c>
      <c r="I165" s="229" t="s">
        <v>71</v>
      </c>
      <c r="J165" s="179" t="s">
        <v>639</v>
      </c>
      <c r="K165" s="179" t="s">
        <v>641</v>
      </c>
      <c r="L165" s="223" t="s">
        <v>92</v>
      </c>
    </row>
    <row r="166" spans="2:12" s="175" customFormat="1" ht="15" customHeight="1">
      <c r="B166" s="216" t="s">
        <v>635</v>
      </c>
      <c r="C166" s="188"/>
      <c r="D166" s="189">
        <v>60</v>
      </c>
      <c r="E166" s="176">
        <v>42327</v>
      </c>
      <c r="F166" s="179"/>
      <c r="G166" s="230" t="s">
        <v>623</v>
      </c>
      <c r="H166" s="176">
        <v>42338</v>
      </c>
      <c r="I166" s="229" t="s">
        <v>71</v>
      </c>
      <c r="J166" s="179" t="s">
        <v>639</v>
      </c>
      <c r="K166" s="179" t="s">
        <v>641</v>
      </c>
      <c r="L166" s="223" t="s">
        <v>92</v>
      </c>
    </row>
    <row r="167" spans="2:12" s="175" customFormat="1" ht="15" customHeight="1">
      <c r="B167" s="216" t="s">
        <v>631</v>
      </c>
      <c r="C167" s="188"/>
      <c r="D167" s="189">
        <v>286</v>
      </c>
      <c r="E167" s="176">
        <v>42319</v>
      </c>
      <c r="F167" s="179"/>
      <c r="G167" s="230" t="s">
        <v>620</v>
      </c>
      <c r="H167" s="176">
        <v>42338</v>
      </c>
      <c r="I167" s="229" t="s">
        <v>71</v>
      </c>
      <c r="J167" s="179" t="s">
        <v>639</v>
      </c>
      <c r="K167" s="179" t="s">
        <v>612</v>
      </c>
      <c r="L167" s="223" t="s">
        <v>92</v>
      </c>
    </row>
    <row r="168" spans="2:12" s="175" customFormat="1" ht="15" customHeight="1">
      <c r="B168" s="216" t="s">
        <v>636</v>
      </c>
      <c r="C168" s="188"/>
      <c r="D168" s="189">
        <v>340</v>
      </c>
      <c r="E168" s="176">
        <v>42332</v>
      </c>
      <c r="F168" s="179"/>
      <c r="G168" s="230">
        <v>86</v>
      </c>
      <c r="H168" s="176">
        <v>42338</v>
      </c>
      <c r="I168" s="229" t="s">
        <v>71</v>
      </c>
      <c r="J168" s="179" t="s">
        <v>639</v>
      </c>
      <c r="K168" s="179" t="s">
        <v>248</v>
      </c>
      <c r="L168" s="223" t="s">
        <v>92</v>
      </c>
    </row>
    <row r="169" spans="2:12" s="175" customFormat="1" ht="15" customHeight="1">
      <c r="B169" s="216" t="s">
        <v>629</v>
      </c>
      <c r="C169" s="188"/>
      <c r="D169" s="189">
        <v>490</v>
      </c>
      <c r="E169" s="176">
        <v>42311</v>
      </c>
      <c r="F169" s="179"/>
      <c r="G169" s="230" t="s">
        <v>618</v>
      </c>
      <c r="H169" s="176">
        <v>42338</v>
      </c>
      <c r="I169" s="229" t="s">
        <v>71</v>
      </c>
      <c r="J169" s="179" t="s">
        <v>639</v>
      </c>
      <c r="K169" s="179" t="s">
        <v>642</v>
      </c>
      <c r="L169" s="223" t="s">
        <v>92</v>
      </c>
    </row>
    <row r="170" spans="2:12" s="175" customFormat="1" ht="15" customHeight="1">
      <c r="B170" s="216" t="s">
        <v>645</v>
      </c>
      <c r="C170" s="188"/>
      <c r="D170" s="189">
        <v>959.5</v>
      </c>
      <c r="E170" s="176">
        <v>42320</v>
      </c>
      <c r="F170" s="179"/>
      <c r="G170" s="230">
        <v>3342499710</v>
      </c>
      <c r="H170" s="176">
        <v>42338</v>
      </c>
      <c r="I170" s="229" t="s">
        <v>71</v>
      </c>
      <c r="J170" s="179" t="s">
        <v>639</v>
      </c>
      <c r="K170" s="179" t="s">
        <v>613</v>
      </c>
      <c r="L170" s="223" t="s">
        <v>92</v>
      </c>
    </row>
    <row r="171" spans="2:12" s="175" customFormat="1" ht="15" customHeight="1">
      <c r="B171" s="216" t="s">
        <v>634</v>
      </c>
      <c r="C171" s="188"/>
      <c r="D171" s="189">
        <v>44</v>
      </c>
      <c r="E171" s="176">
        <v>42327</v>
      </c>
      <c r="F171" s="179"/>
      <c r="G171" s="230" t="s">
        <v>622</v>
      </c>
      <c r="H171" s="176">
        <v>42338</v>
      </c>
      <c r="I171" s="229" t="s">
        <v>71</v>
      </c>
      <c r="J171" s="179" t="s">
        <v>639</v>
      </c>
      <c r="K171" s="179" t="s">
        <v>612</v>
      </c>
      <c r="L171" s="223" t="s">
        <v>92</v>
      </c>
    </row>
    <row r="172" spans="2:12" s="175" customFormat="1" ht="15" customHeight="1">
      <c r="B172" s="216" t="s">
        <v>628</v>
      </c>
      <c r="C172" s="188"/>
      <c r="D172" s="189">
        <v>80</v>
      </c>
      <c r="E172" s="176">
        <v>42311</v>
      </c>
      <c r="F172" s="179"/>
      <c r="G172" s="230" t="s">
        <v>617</v>
      </c>
      <c r="H172" s="176">
        <v>42338</v>
      </c>
      <c r="I172" s="229" t="s">
        <v>71</v>
      </c>
      <c r="J172" s="179" t="s">
        <v>639</v>
      </c>
      <c r="K172" s="179" t="s">
        <v>642</v>
      </c>
      <c r="L172" s="223" t="s">
        <v>92</v>
      </c>
    </row>
    <row r="173" spans="2:12" s="175" customFormat="1" ht="15" customHeight="1">
      <c r="B173" s="216" t="s">
        <v>627</v>
      </c>
      <c r="C173" s="188"/>
      <c r="D173" s="189">
        <v>190</v>
      </c>
      <c r="E173" s="176">
        <v>42311</v>
      </c>
      <c r="F173" s="179"/>
      <c r="G173" s="230" t="s">
        <v>616</v>
      </c>
      <c r="H173" s="176">
        <v>42338</v>
      </c>
      <c r="I173" s="229" t="s">
        <v>71</v>
      </c>
      <c r="J173" s="179" t="s">
        <v>639</v>
      </c>
      <c r="K173" s="179" t="s">
        <v>642</v>
      </c>
      <c r="L173" s="223" t="s">
        <v>92</v>
      </c>
    </row>
    <row r="174" spans="2:12" s="175" customFormat="1" ht="15" customHeight="1">
      <c r="B174" s="216" t="s">
        <v>627</v>
      </c>
      <c r="C174" s="188"/>
      <c r="D174" s="189">
        <v>190</v>
      </c>
      <c r="E174" s="176">
        <v>42335</v>
      </c>
      <c r="F174" s="179"/>
      <c r="G174" s="230" t="s">
        <v>624</v>
      </c>
      <c r="H174" s="176">
        <v>42338</v>
      </c>
      <c r="I174" s="229" t="s">
        <v>71</v>
      </c>
      <c r="J174" s="179" t="s">
        <v>639</v>
      </c>
      <c r="K174" s="179" t="s">
        <v>612</v>
      </c>
      <c r="L174" s="223" t="s">
        <v>92</v>
      </c>
    </row>
    <row r="175" spans="2:12" s="175" customFormat="1" ht="15" customHeight="1">
      <c r="B175" s="216" t="s">
        <v>632</v>
      </c>
      <c r="C175" s="188"/>
      <c r="D175" s="189">
        <v>180</v>
      </c>
      <c r="E175" s="176">
        <v>42326</v>
      </c>
      <c r="F175" s="179"/>
      <c r="G175" s="230">
        <v>3187</v>
      </c>
      <c r="H175" s="176">
        <v>42338</v>
      </c>
      <c r="I175" s="229" t="s">
        <v>71</v>
      </c>
      <c r="J175" s="179" t="s">
        <v>639</v>
      </c>
      <c r="K175" s="179" t="s">
        <v>641</v>
      </c>
      <c r="L175" s="223" t="s">
        <v>92</v>
      </c>
    </row>
    <row r="176" spans="2:12" s="175" customFormat="1" ht="15" customHeight="1">
      <c r="B176" s="216" t="s">
        <v>638</v>
      </c>
      <c r="C176" s="188"/>
      <c r="D176" s="189">
        <v>91.2</v>
      </c>
      <c r="E176" s="176">
        <v>42333</v>
      </c>
      <c r="F176" s="179"/>
      <c r="G176" s="230">
        <v>513</v>
      </c>
      <c r="H176" s="176">
        <v>42338</v>
      </c>
      <c r="I176" s="229" t="s">
        <v>71</v>
      </c>
      <c r="J176" s="179" t="s">
        <v>639</v>
      </c>
      <c r="K176" s="179" t="s">
        <v>248</v>
      </c>
      <c r="L176" s="223" t="s">
        <v>92</v>
      </c>
    </row>
    <row r="177" spans="2:12" s="175" customFormat="1" ht="15" customHeight="1">
      <c r="B177" s="216" t="s">
        <v>637</v>
      </c>
      <c r="C177" s="188"/>
      <c r="D177" s="189">
        <v>700</v>
      </c>
      <c r="E177" s="176">
        <v>42333</v>
      </c>
      <c r="F177" s="179"/>
      <c r="G177" s="230">
        <v>150</v>
      </c>
      <c r="H177" s="176">
        <v>42338</v>
      </c>
      <c r="I177" s="229" t="s">
        <v>71</v>
      </c>
      <c r="J177" s="179" t="s">
        <v>639</v>
      </c>
      <c r="K177" s="179" t="s">
        <v>248</v>
      </c>
      <c r="L177" s="223" t="s">
        <v>92</v>
      </c>
    </row>
    <row r="178" spans="2:12" s="175" customFormat="1" ht="15" customHeight="1">
      <c r="B178" s="216" t="s">
        <v>625</v>
      </c>
      <c r="C178" s="188"/>
      <c r="D178" s="189">
        <v>254.47</v>
      </c>
      <c r="E178" s="176">
        <v>42309</v>
      </c>
      <c r="F178" s="179"/>
      <c r="G178" s="230">
        <v>2211</v>
      </c>
      <c r="H178" s="176">
        <v>42338</v>
      </c>
      <c r="I178" s="229" t="s">
        <v>71</v>
      </c>
      <c r="J178" s="179" t="s">
        <v>639</v>
      </c>
      <c r="K178" s="179" t="s">
        <v>640</v>
      </c>
      <c r="L178" s="223" t="s">
        <v>92</v>
      </c>
    </row>
    <row r="179" spans="2:12" s="175" customFormat="1" ht="15" customHeight="1">
      <c r="B179" s="216" t="s">
        <v>625</v>
      </c>
      <c r="C179" s="188"/>
      <c r="D179" s="189">
        <v>522.65</v>
      </c>
      <c r="E179" s="176">
        <v>42312</v>
      </c>
      <c r="F179" s="179"/>
      <c r="G179" s="230">
        <v>2221</v>
      </c>
      <c r="H179" s="176">
        <v>42338</v>
      </c>
      <c r="I179" s="229" t="s">
        <v>71</v>
      </c>
      <c r="J179" s="179" t="s">
        <v>639</v>
      </c>
      <c r="K179" s="179" t="s">
        <v>611</v>
      </c>
      <c r="L179" s="223" t="s">
        <v>92</v>
      </c>
    </row>
    <row r="180" spans="2:12" s="175" customFormat="1" ht="15" customHeight="1">
      <c r="B180" s="216" t="s">
        <v>625</v>
      </c>
      <c r="C180" s="188"/>
      <c r="D180" s="189">
        <v>241.5</v>
      </c>
      <c r="E180" s="176">
        <v>42315</v>
      </c>
      <c r="F180" s="179"/>
      <c r="G180" s="230">
        <v>2228</v>
      </c>
      <c r="H180" s="176">
        <v>42338</v>
      </c>
      <c r="I180" s="229" t="s">
        <v>71</v>
      </c>
      <c r="J180" s="179" t="s">
        <v>639</v>
      </c>
      <c r="K180" s="179" t="s">
        <v>611</v>
      </c>
      <c r="L180" s="223" t="s">
        <v>92</v>
      </c>
    </row>
    <row r="181" spans="2:12" s="175" customFormat="1" ht="15" customHeight="1">
      <c r="B181" s="216" t="s">
        <v>625</v>
      </c>
      <c r="C181" s="188"/>
      <c r="D181" s="189">
        <v>507.68</v>
      </c>
      <c r="E181" s="176">
        <v>42316</v>
      </c>
      <c r="F181" s="179"/>
      <c r="G181" s="230">
        <v>2233</v>
      </c>
      <c r="H181" s="176">
        <v>42338</v>
      </c>
      <c r="I181" s="229" t="s">
        <v>71</v>
      </c>
      <c r="J181" s="179" t="s">
        <v>639</v>
      </c>
      <c r="K181" s="179" t="s">
        <v>611</v>
      </c>
      <c r="L181" s="223" t="s">
        <v>92</v>
      </c>
    </row>
    <row r="182" spans="2:12" s="175" customFormat="1" ht="15" customHeight="1">
      <c r="B182" s="216" t="s">
        <v>625</v>
      </c>
      <c r="C182" s="188"/>
      <c r="D182" s="189">
        <v>547.6</v>
      </c>
      <c r="E182" s="176">
        <v>42322</v>
      </c>
      <c r="F182" s="179"/>
      <c r="G182" s="230">
        <v>2252</v>
      </c>
      <c r="H182" s="176">
        <v>42338</v>
      </c>
      <c r="I182" s="229" t="s">
        <v>71</v>
      </c>
      <c r="J182" s="179" t="s">
        <v>639</v>
      </c>
      <c r="K182" s="179" t="s">
        <v>611</v>
      </c>
      <c r="L182" s="223" t="s">
        <v>92</v>
      </c>
    </row>
    <row r="183" spans="2:12" s="175" customFormat="1" ht="15" customHeight="1">
      <c r="B183" s="216" t="s">
        <v>625</v>
      </c>
      <c r="C183" s="188"/>
      <c r="D183" s="189">
        <v>250.79</v>
      </c>
      <c r="E183" s="176">
        <v>42323</v>
      </c>
      <c r="F183" s="179"/>
      <c r="G183" s="230">
        <v>2254</v>
      </c>
      <c r="H183" s="176">
        <v>42338</v>
      </c>
      <c r="I183" s="229" t="s">
        <v>71</v>
      </c>
      <c r="J183" s="179" t="s">
        <v>639</v>
      </c>
      <c r="K183" s="179" t="s">
        <v>611</v>
      </c>
      <c r="L183" s="223" t="s">
        <v>92</v>
      </c>
    </row>
    <row r="184" spans="2:12" s="175" customFormat="1" ht="15" customHeight="1">
      <c r="B184" s="216" t="s">
        <v>625</v>
      </c>
      <c r="C184" s="188"/>
      <c r="D184" s="189">
        <v>208.41</v>
      </c>
      <c r="E184" s="176">
        <v>42329</v>
      </c>
      <c r="F184" s="179"/>
      <c r="G184" s="230">
        <v>2267</v>
      </c>
      <c r="H184" s="176">
        <v>42338</v>
      </c>
      <c r="I184" s="229" t="s">
        <v>71</v>
      </c>
      <c r="J184" s="179" t="s">
        <v>639</v>
      </c>
      <c r="K184" s="179" t="s">
        <v>611</v>
      </c>
      <c r="L184" s="223" t="s">
        <v>92</v>
      </c>
    </row>
    <row r="185" spans="2:12" s="175" customFormat="1" ht="15" customHeight="1">
      <c r="B185" s="216" t="s">
        <v>625</v>
      </c>
      <c r="C185" s="188"/>
      <c r="D185" s="189">
        <v>528.12</v>
      </c>
      <c r="E185" s="176">
        <v>42330</v>
      </c>
      <c r="F185" s="179"/>
      <c r="G185" s="230">
        <v>2271</v>
      </c>
      <c r="H185" s="176">
        <v>42338</v>
      </c>
      <c r="I185" s="229" t="s">
        <v>71</v>
      </c>
      <c r="J185" s="179" t="s">
        <v>639</v>
      </c>
      <c r="K185" s="179" t="s">
        <v>611</v>
      </c>
      <c r="L185" s="223" t="s">
        <v>92</v>
      </c>
    </row>
    <row r="186" spans="2:12" s="175" customFormat="1" ht="15" customHeight="1">
      <c r="B186" s="216" t="s">
        <v>625</v>
      </c>
      <c r="C186" s="188"/>
      <c r="D186" s="189">
        <v>522.29</v>
      </c>
      <c r="E186" s="176">
        <v>42336</v>
      </c>
      <c r="F186" s="179"/>
      <c r="G186" s="230">
        <v>2281</v>
      </c>
      <c r="H186" s="176">
        <v>42338</v>
      </c>
      <c r="I186" s="229" t="s">
        <v>71</v>
      </c>
      <c r="J186" s="179" t="s">
        <v>639</v>
      </c>
      <c r="K186" s="179" t="s">
        <v>611</v>
      </c>
      <c r="L186" s="223" t="s">
        <v>92</v>
      </c>
    </row>
    <row r="187" spans="2:12" s="175" customFormat="1" ht="15" customHeight="1">
      <c r="B187" s="216" t="s">
        <v>625</v>
      </c>
      <c r="C187" s="188"/>
      <c r="D187" s="189">
        <v>248.43</v>
      </c>
      <c r="E187" s="176">
        <v>42337</v>
      </c>
      <c r="F187" s="179"/>
      <c r="G187" s="230">
        <v>2283</v>
      </c>
      <c r="H187" s="176">
        <v>42338</v>
      </c>
      <c r="I187" s="229" t="s">
        <v>71</v>
      </c>
      <c r="J187" s="179" t="s">
        <v>639</v>
      </c>
      <c r="K187" s="179" t="s">
        <v>611</v>
      </c>
      <c r="L187" s="223" t="s">
        <v>92</v>
      </c>
    </row>
    <row r="188" spans="2:12" s="175" customFormat="1" ht="15" customHeight="1">
      <c r="B188" s="216"/>
      <c r="C188" s="188"/>
      <c r="D188" s="189"/>
      <c r="E188" s="176"/>
      <c r="F188" s="179"/>
      <c r="G188" s="230"/>
      <c r="H188" s="176"/>
      <c r="I188" s="176"/>
      <c r="J188" s="179"/>
      <c r="K188" s="179"/>
      <c r="L188" s="223"/>
    </row>
    <row r="189" spans="2:12" s="175" customFormat="1" ht="15" customHeight="1">
      <c r="B189" s="216"/>
      <c r="C189" s="149">
        <f>SUM(C7:C188)</f>
        <v>1274701.59</v>
      </c>
      <c r="D189" s="150">
        <f>SUM(D7:D188)</f>
        <v>1207224.3799999997</v>
      </c>
      <c r="E189" s="176"/>
      <c r="F189" s="179"/>
      <c r="G189" s="230"/>
      <c r="H189" s="176"/>
      <c r="I189" s="176"/>
      <c r="J189" s="179"/>
      <c r="K189" s="179"/>
      <c r="L189" s="223"/>
    </row>
  </sheetData>
  <sheetProtection/>
  <mergeCells count="4">
    <mergeCell ref="D1:F1"/>
    <mergeCell ref="D2:F2"/>
    <mergeCell ref="D3:F3"/>
    <mergeCell ref="D4:F4"/>
  </mergeCells>
  <conditionalFormatting sqref="E6">
    <cfRule type="cellIs" priority="20" dxfId="79" operator="equal" stopIfTrue="1">
      <formula>0</formula>
    </cfRule>
  </conditionalFormatting>
  <conditionalFormatting sqref="D147:D154 D129:D145">
    <cfRule type="cellIs" priority="13" dxfId="79" operator="equal" stopIfTrue="1">
      <formula>0</formula>
    </cfRule>
  </conditionalFormatting>
  <conditionalFormatting sqref="D81">
    <cfRule type="cellIs" priority="7" dxfId="79" operator="equal" stopIfTrue="1">
      <formula>0</formula>
    </cfRule>
  </conditionalFormatting>
  <conditionalFormatting sqref="C81">
    <cfRule type="cellIs" priority="6" dxfId="79" operator="equal" stopIfTrue="1">
      <formula>0</formula>
    </cfRule>
  </conditionalFormatting>
  <conditionalFormatting sqref="D146">
    <cfRule type="cellIs" priority="12" dxfId="79" operator="equal" stopIfTrue="1">
      <formula>0</formula>
    </cfRule>
  </conditionalFormatting>
  <conditionalFormatting sqref="D155">
    <cfRule type="cellIs" priority="11" dxfId="79" operator="equal" stopIfTrue="1">
      <formula>0</formula>
    </cfRule>
  </conditionalFormatting>
  <conditionalFormatting sqref="D156:D187">
    <cfRule type="cellIs" priority="10" dxfId="79" operator="equal" stopIfTrue="1">
      <formula>0</formula>
    </cfRule>
  </conditionalFormatting>
  <conditionalFormatting sqref="D128">
    <cfRule type="cellIs" priority="9" dxfId="79" operator="equal" stopIfTrue="1">
      <formula>0</formula>
    </cfRule>
  </conditionalFormatting>
  <conditionalFormatting sqref="C128">
    <cfRule type="cellIs" priority="8" dxfId="79" operator="equal" stopIfTrue="1">
      <formula>0</formula>
    </cfRule>
  </conditionalFormatting>
  <conditionalFormatting sqref="C82">
    <cfRule type="cellIs" priority="4" dxfId="79" operator="equal" stopIfTrue="1">
      <formula>0</formula>
    </cfRule>
  </conditionalFormatting>
  <conditionalFormatting sqref="D82">
    <cfRule type="cellIs" priority="5" dxfId="79" operator="equal" stopIfTrue="1">
      <formula>0</formula>
    </cfRule>
  </conditionalFormatting>
  <conditionalFormatting sqref="C83:C87">
    <cfRule type="cellIs" priority="2" dxfId="79" operator="equal" stopIfTrue="1">
      <formula>0</formula>
    </cfRule>
  </conditionalFormatting>
  <conditionalFormatting sqref="D83:D87">
    <cfRule type="cellIs" priority="3" dxfId="79" operator="equal" stopIfTrue="1">
      <formula>0</formula>
    </cfRule>
  </conditionalFormatting>
  <conditionalFormatting sqref="D188">
    <cfRule type="cellIs" priority="1" dxfId="79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75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2.625" style="223" customWidth="1"/>
    <col min="2" max="2" width="45.875" style="223" customWidth="1"/>
    <col min="3" max="3" width="10.75390625" style="223" customWidth="1"/>
    <col min="4" max="4" width="12.00390625" style="232" customWidth="1"/>
    <col min="5" max="5" width="18.25390625" style="223" customWidth="1"/>
    <col min="6" max="6" width="3.625" style="223" customWidth="1"/>
    <col min="7" max="7" width="12.125" style="223" customWidth="1"/>
    <col min="8" max="8" width="10.25390625" style="223" customWidth="1"/>
    <col min="9" max="9" width="8.00390625" style="223" customWidth="1"/>
    <col min="10" max="10" width="30.375" style="226" customWidth="1"/>
    <col min="11" max="11" width="11.625" style="223" customWidth="1"/>
    <col min="12" max="16384" width="9.125" style="223" customWidth="1"/>
  </cols>
  <sheetData>
    <row r="1" spans="2:12" ht="15" customHeight="1">
      <c r="B1" s="217" t="s">
        <v>71</v>
      </c>
      <c r="C1" s="142"/>
      <c r="D1" s="142"/>
      <c r="E1" s="181" t="s">
        <v>3</v>
      </c>
      <c r="F1" s="182" t="s">
        <v>198</v>
      </c>
      <c r="G1" s="184">
        <v>0</v>
      </c>
      <c r="H1" s="53"/>
      <c r="I1" s="57"/>
      <c r="J1" s="57"/>
      <c r="K1" s="56"/>
      <c r="L1" s="223" t="s">
        <v>92</v>
      </c>
    </row>
    <row r="2" spans="2:12" s="224" customFormat="1" ht="15" customHeight="1">
      <c r="B2" s="218" t="s">
        <v>140</v>
      </c>
      <c r="C2" s="142"/>
      <c r="D2" s="142"/>
      <c r="E2" s="183" t="s">
        <v>138</v>
      </c>
      <c r="F2" s="182" t="s">
        <v>198</v>
      </c>
      <c r="G2" s="184">
        <f>C5</f>
        <v>35501.24</v>
      </c>
      <c r="H2" s="53"/>
      <c r="I2" s="56"/>
      <c r="J2" s="56"/>
      <c r="K2" s="56"/>
      <c r="L2" s="223" t="s">
        <v>92</v>
      </c>
    </row>
    <row r="3" spans="2:12" s="225" customFormat="1" ht="15" customHeight="1">
      <c r="B3" s="219" t="s">
        <v>647</v>
      </c>
      <c r="C3" s="142"/>
      <c r="D3" s="142"/>
      <c r="E3" s="183" t="s">
        <v>137</v>
      </c>
      <c r="F3" s="182" t="s">
        <v>198</v>
      </c>
      <c r="G3" s="184">
        <f>D5</f>
        <v>35501.240000000005</v>
      </c>
      <c r="H3" s="53"/>
      <c r="I3" s="56"/>
      <c r="J3" s="56"/>
      <c r="K3" s="56" t="s">
        <v>92</v>
      </c>
      <c r="L3" s="223" t="s">
        <v>92</v>
      </c>
    </row>
    <row r="4" spans="2:12" s="226" customFormat="1" ht="15" customHeight="1">
      <c r="B4" s="187"/>
      <c r="C4" s="165" t="s">
        <v>138</v>
      </c>
      <c r="D4" s="164" t="s">
        <v>137</v>
      </c>
      <c r="E4" s="181" t="s">
        <v>4</v>
      </c>
      <c r="F4" s="182" t="s">
        <v>198</v>
      </c>
      <c r="G4" s="184">
        <f>G1+G2-G3</f>
        <v>0</v>
      </c>
      <c r="H4" s="191">
        <v>0</v>
      </c>
      <c r="I4" s="56"/>
      <c r="J4" s="56"/>
      <c r="K4" s="56" t="s">
        <v>92</v>
      </c>
      <c r="L4" s="223" t="s">
        <v>92</v>
      </c>
    </row>
    <row r="5" spans="2:12" ht="15" customHeight="1">
      <c r="B5" s="69" t="s">
        <v>1</v>
      </c>
      <c r="C5" s="149">
        <f>C75</f>
        <v>35501.24</v>
      </c>
      <c r="D5" s="150">
        <f>D75</f>
        <v>35501.240000000005</v>
      </c>
      <c r="E5" s="70" t="s">
        <v>142</v>
      </c>
      <c r="F5" s="70"/>
      <c r="G5" s="227" t="s">
        <v>242</v>
      </c>
      <c r="H5" s="71" t="s">
        <v>243</v>
      </c>
      <c r="I5" s="71" t="s">
        <v>71</v>
      </c>
      <c r="J5" s="233" t="s">
        <v>10</v>
      </c>
      <c r="K5" s="56" t="s">
        <v>92</v>
      </c>
      <c r="L5" s="223" t="s">
        <v>92</v>
      </c>
    </row>
    <row r="6" spans="2:12" s="175" customFormat="1" ht="15" customHeight="1">
      <c r="B6" s="216"/>
      <c r="C6" s="189"/>
      <c r="D6" s="189"/>
      <c r="E6" s="176"/>
      <c r="F6" s="173"/>
      <c r="G6" s="228"/>
      <c r="H6" s="176"/>
      <c r="I6" s="229" t="s">
        <v>71</v>
      </c>
      <c r="J6" s="179"/>
      <c r="K6" s="56" t="s">
        <v>92</v>
      </c>
      <c r="L6" s="223" t="s">
        <v>92</v>
      </c>
    </row>
    <row r="7" spans="2:12" s="175" customFormat="1" ht="15" customHeight="1">
      <c r="B7" s="216" t="s">
        <v>244</v>
      </c>
      <c r="C7" s="189">
        <v>1040</v>
      </c>
      <c r="D7" s="189"/>
      <c r="E7" s="176">
        <v>42328</v>
      </c>
      <c r="F7" s="179"/>
      <c r="G7" s="286" t="s">
        <v>86</v>
      </c>
      <c r="H7" s="176">
        <v>42328</v>
      </c>
      <c r="I7" s="229" t="s">
        <v>71</v>
      </c>
      <c r="J7" s="179" t="s">
        <v>208</v>
      </c>
      <c r="K7" s="179" t="s">
        <v>245</v>
      </c>
      <c r="L7" s="223" t="s">
        <v>92</v>
      </c>
    </row>
    <row r="8" spans="2:14" s="175" customFormat="1" ht="15" customHeight="1">
      <c r="B8" s="216" t="s">
        <v>192</v>
      </c>
      <c r="C8" s="189"/>
      <c r="D8" s="189">
        <v>160</v>
      </c>
      <c r="E8" s="176">
        <v>42328</v>
      </c>
      <c r="F8" s="179"/>
      <c r="G8" s="230" t="s">
        <v>644</v>
      </c>
      <c r="H8" s="176">
        <v>42328</v>
      </c>
      <c r="I8" s="229" t="s">
        <v>71</v>
      </c>
      <c r="J8" s="179" t="s">
        <v>186</v>
      </c>
      <c r="K8" s="179" t="s">
        <v>643</v>
      </c>
      <c r="L8" s="223" t="s">
        <v>92</v>
      </c>
      <c r="M8" s="175" t="s">
        <v>92</v>
      </c>
      <c r="N8" s="175" t="s">
        <v>92</v>
      </c>
    </row>
    <row r="9" spans="2:14" s="175" customFormat="1" ht="15" customHeight="1">
      <c r="B9" s="216" t="s">
        <v>192</v>
      </c>
      <c r="C9" s="189"/>
      <c r="D9" s="189">
        <v>200</v>
      </c>
      <c r="E9" s="176">
        <v>42328</v>
      </c>
      <c r="F9" s="179"/>
      <c r="G9" s="230" t="s">
        <v>644</v>
      </c>
      <c r="H9" s="176">
        <v>42328</v>
      </c>
      <c r="I9" s="229" t="s">
        <v>71</v>
      </c>
      <c r="J9" s="179" t="s">
        <v>186</v>
      </c>
      <c r="K9" s="179" t="s">
        <v>643</v>
      </c>
      <c r="L9" s="223" t="s">
        <v>92</v>
      </c>
      <c r="M9" s="175" t="s">
        <v>92</v>
      </c>
      <c r="N9" s="175" t="s">
        <v>92</v>
      </c>
    </row>
    <row r="10" spans="2:14" s="175" customFormat="1" ht="15" customHeight="1">
      <c r="B10" s="216" t="s">
        <v>192</v>
      </c>
      <c r="C10" s="189"/>
      <c r="D10" s="189">
        <v>200</v>
      </c>
      <c r="E10" s="176">
        <v>42328</v>
      </c>
      <c r="F10" s="179"/>
      <c r="G10" s="230" t="s">
        <v>644</v>
      </c>
      <c r="H10" s="176">
        <v>42328</v>
      </c>
      <c r="I10" s="229" t="s">
        <v>71</v>
      </c>
      <c r="J10" s="179" t="s">
        <v>186</v>
      </c>
      <c r="K10" s="179" t="s">
        <v>643</v>
      </c>
      <c r="L10" s="223" t="s">
        <v>92</v>
      </c>
      <c r="M10" s="175" t="s">
        <v>92</v>
      </c>
      <c r="N10" s="175" t="s">
        <v>92</v>
      </c>
    </row>
    <row r="11" spans="2:14" s="175" customFormat="1" ht="15" customHeight="1">
      <c r="B11" s="216" t="s">
        <v>192</v>
      </c>
      <c r="C11" s="189"/>
      <c r="D11" s="189">
        <v>160</v>
      </c>
      <c r="E11" s="176">
        <v>42328</v>
      </c>
      <c r="F11" s="179"/>
      <c r="G11" s="230" t="s">
        <v>644</v>
      </c>
      <c r="H11" s="176">
        <v>42328</v>
      </c>
      <c r="I11" s="229" t="s">
        <v>71</v>
      </c>
      <c r="J11" s="179" t="s">
        <v>186</v>
      </c>
      <c r="K11" s="179" t="s">
        <v>643</v>
      </c>
      <c r="L11" s="223" t="s">
        <v>92</v>
      </c>
      <c r="M11" s="175" t="s">
        <v>92</v>
      </c>
      <c r="N11" s="175" t="s">
        <v>92</v>
      </c>
    </row>
    <row r="12" spans="2:14" s="175" customFormat="1" ht="15" customHeight="1">
      <c r="B12" s="216" t="s">
        <v>192</v>
      </c>
      <c r="C12" s="189"/>
      <c r="D12" s="189">
        <v>160</v>
      </c>
      <c r="E12" s="176">
        <v>42328</v>
      </c>
      <c r="F12" s="179"/>
      <c r="G12" s="230" t="s">
        <v>644</v>
      </c>
      <c r="H12" s="176">
        <v>42328</v>
      </c>
      <c r="I12" s="229" t="s">
        <v>71</v>
      </c>
      <c r="J12" s="179" t="s">
        <v>186</v>
      </c>
      <c r="K12" s="179" t="s">
        <v>643</v>
      </c>
      <c r="L12" s="223" t="s">
        <v>92</v>
      </c>
      <c r="M12" s="175" t="s">
        <v>92</v>
      </c>
      <c r="N12" s="175" t="s">
        <v>92</v>
      </c>
    </row>
    <row r="13" spans="2:14" s="175" customFormat="1" ht="15" customHeight="1">
      <c r="B13" s="216" t="s">
        <v>192</v>
      </c>
      <c r="C13" s="189"/>
      <c r="D13" s="189">
        <v>160</v>
      </c>
      <c r="E13" s="176">
        <v>42328</v>
      </c>
      <c r="F13" s="179"/>
      <c r="G13" s="230" t="s">
        <v>644</v>
      </c>
      <c r="H13" s="176">
        <v>42328</v>
      </c>
      <c r="I13" s="229" t="s">
        <v>71</v>
      </c>
      <c r="J13" s="179" t="s">
        <v>186</v>
      </c>
      <c r="K13" s="179" t="s">
        <v>643</v>
      </c>
      <c r="L13" s="223" t="s">
        <v>92</v>
      </c>
      <c r="M13" s="175" t="s">
        <v>92</v>
      </c>
      <c r="N13" s="175" t="s">
        <v>92</v>
      </c>
    </row>
    <row r="14" spans="2:12" s="175" customFormat="1" ht="15" customHeight="1">
      <c r="B14" s="216" t="s">
        <v>244</v>
      </c>
      <c r="C14" s="189">
        <v>34461.24</v>
      </c>
      <c r="D14" s="189"/>
      <c r="E14" s="176">
        <v>42338</v>
      </c>
      <c r="F14" s="179"/>
      <c r="G14" s="286" t="s">
        <v>74</v>
      </c>
      <c r="H14" s="176">
        <v>42338</v>
      </c>
      <c r="I14" s="229" t="s">
        <v>71</v>
      </c>
      <c r="J14" s="179" t="s">
        <v>208</v>
      </c>
      <c r="K14" s="179" t="s">
        <v>245</v>
      </c>
      <c r="L14" s="223" t="s">
        <v>92</v>
      </c>
    </row>
    <row r="15" spans="2:12" s="175" customFormat="1" ht="15" customHeight="1">
      <c r="B15" s="216" t="s">
        <v>578</v>
      </c>
      <c r="C15" s="188"/>
      <c r="D15" s="189">
        <v>333</v>
      </c>
      <c r="E15" s="176">
        <v>42322</v>
      </c>
      <c r="F15" s="179"/>
      <c r="G15" s="230">
        <v>85207</v>
      </c>
      <c r="H15" s="176">
        <v>42338</v>
      </c>
      <c r="I15" s="229" t="s">
        <v>71</v>
      </c>
      <c r="J15" s="287" t="s">
        <v>577</v>
      </c>
      <c r="K15" s="179" t="s">
        <v>248</v>
      </c>
      <c r="L15" s="223" t="s">
        <v>92</v>
      </c>
    </row>
    <row r="16" spans="2:12" s="175" customFormat="1" ht="15" customHeight="1">
      <c r="B16" s="216" t="s">
        <v>586</v>
      </c>
      <c r="C16" s="188"/>
      <c r="D16" s="189">
        <v>40</v>
      </c>
      <c r="E16" s="176">
        <v>42322</v>
      </c>
      <c r="F16" s="179"/>
      <c r="G16" s="230">
        <v>23</v>
      </c>
      <c r="H16" s="176">
        <v>42338</v>
      </c>
      <c r="I16" s="229" t="s">
        <v>71</v>
      </c>
      <c r="J16" s="179" t="s">
        <v>577</v>
      </c>
      <c r="K16" s="179" t="s">
        <v>597</v>
      </c>
      <c r="L16" s="223" t="s">
        <v>92</v>
      </c>
    </row>
    <row r="17" spans="2:12" s="175" customFormat="1" ht="15" customHeight="1">
      <c r="B17" s="216" t="s">
        <v>585</v>
      </c>
      <c r="C17" s="188"/>
      <c r="D17" s="189">
        <v>20</v>
      </c>
      <c r="E17" s="176">
        <v>42322</v>
      </c>
      <c r="F17" s="179"/>
      <c r="G17" s="230">
        <v>198373</v>
      </c>
      <c r="H17" s="176">
        <v>42338</v>
      </c>
      <c r="I17" s="229" t="s">
        <v>71</v>
      </c>
      <c r="J17" s="179" t="s">
        <v>577</v>
      </c>
      <c r="K17" s="179" t="s">
        <v>596</v>
      </c>
      <c r="L17" s="223" t="s">
        <v>92</v>
      </c>
    </row>
    <row r="18" spans="2:12" s="175" customFormat="1" ht="15" customHeight="1">
      <c r="B18" s="216" t="s">
        <v>585</v>
      </c>
      <c r="C18" s="188"/>
      <c r="D18" s="189">
        <v>20</v>
      </c>
      <c r="E18" s="176">
        <v>42322</v>
      </c>
      <c r="F18" s="179"/>
      <c r="G18" s="230">
        <v>272660</v>
      </c>
      <c r="H18" s="176">
        <v>42338</v>
      </c>
      <c r="I18" s="229" t="s">
        <v>71</v>
      </c>
      <c r="J18" s="179" t="s">
        <v>577</v>
      </c>
      <c r="K18" s="179" t="s">
        <v>596</v>
      </c>
      <c r="L18" s="223" t="s">
        <v>92</v>
      </c>
    </row>
    <row r="19" spans="2:12" s="175" customFormat="1" ht="15" customHeight="1">
      <c r="B19" s="216" t="s">
        <v>585</v>
      </c>
      <c r="C19" s="188"/>
      <c r="D19" s="189">
        <v>20</v>
      </c>
      <c r="E19" s="176">
        <v>42322</v>
      </c>
      <c r="F19" s="179"/>
      <c r="G19" s="230">
        <v>592041</v>
      </c>
      <c r="H19" s="176">
        <v>42338</v>
      </c>
      <c r="I19" s="229" t="s">
        <v>71</v>
      </c>
      <c r="J19" s="179" t="s">
        <v>577</v>
      </c>
      <c r="K19" s="179" t="s">
        <v>596</v>
      </c>
      <c r="L19" s="223" t="s">
        <v>92</v>
      </c>
    </row>
    <row r="20" spans="2:12" s="175" customFormat="1" ht="15" customHeight="1">
      <c r="B20" s="216" t="s">
        <v>585</v>
      </c>
      <c r="C20" s="188"/>
      <c r="D20" s="189">
        <v>20</v>
      </c>
      <c r="E20" s="176">
        <v>42322</v>
      </c>
      <c r="F20" s="179"/>
      <c r="G20" s="230">
        <v>992014</v>
      </c>
      <c r="H20" s="176">
        <v>42338</v>
      </c>
      <c r="I20" s="229" t="s">
        <v>71</v>
      </c>
      <c r="J20" s="179" t="s">
        <v>577</v>
      </c>
      <c r="K20" s="179" t="s">
        <v>596</v>
      </c>
      <c r="L20" s="223" t="s">
        <v>92</v>
      </c>
    </row>
    <row r="21" spans="2:12" s="175" customFormat="1" ht="15" customHeight="1">
      <c r="B21" s="216" t="s">
        <v>579</v>
      </c>
      <c r="C21" s="188"/>
      <c r="D21" s="189">
        <v>1740</v>
      </c>
      <c r="E21" s="176">
        <v>42322</v>
      </c>
      <c r="F21" s="179"/>
      <c r="G21" s="230">
        <v>85207</v>
      </c>
      <c r="H21" s="176">
        <v>42338</v>
      </c>
      <c r="I21" s="229" t="s">
        <v>71</v>
      </c>
      <c r="J21" s="179" t="s">
        <v>577</v>
      </c>
      <c r="K21" s="179" t="s">
        <v>248</v>
      </c>
      <c r="L21" s="223" t="s">
        <v>92</v>
      </c>
    </row>
    <row r="22" spans="2:12" s="175" customFormat="1" ht="15" customHeight="1">
      <c r="B22" s="216" t="s">
        <v>583</v>
      </c>
      <c r="C22" s="188"/>
      <c r="D22" s="189">
        <v>175</v>
      </c>
      <c r="E22" s="176">
        <v>42322</v>
      </c>
      <c r="F22" s="179"/>
      <c r="G22" s="230">
        <v>149</v>
      </c>
      <c r="H22" s="176">
        <v>42338</v>
      </c>
      <c r="I22" s="229" t="s">
        <v>71</v>
      </c>
      <c r="J22" s="179" t="s">
        <v>577</v>
      </c>
      <c r="K22" s="179" t="s">
        <v>594</v>
      </c>
      <c r="L22" s="223" t="s">
        <v>92</v>
      </c>
    </row>
    <row r="23" spans="2:12" s="175" customFormat="1" ht="15" customHeight="1">
      <c r="B23" s="216" t="s">
        <v>584</v>
      </c>
      <c r="C23" s="188"/>
      <c r="D23" s="189">
        <v>175</v>
      </c>
      <c r="E23" s="176">
        <v>42322</v>
      </c>
      <c r="F23" s="179"/>
      <c r="G23" s="230">
        <v>197</v>
      </c>
      <c r="H23" s="176">
        <v>42338</v>
      </c>
      <c r="I23" s="229" t="s">
        <v>71</v>
      </c>
      <c r="J23" s="179" t="s">
        <v>577</v>
      </c>
      <c r="K23" s="179" t="s">
        <v>595</v>
      </c>
      <c r="L23" s="223" t="s">
        <v>92</v>
      </c>
    </row>
    <row r="24" spans="2:12" s="175" customFormat="1" ht="15" customHeight="1">
      <c r="B24" s="216" t="s">
        <v>590</v>
      </c>
      <c r="C24" s="188"/>
      <c r="D24" s="189">
        <v>1020.6</v>
      </c>
      <c r="E24" s="176">
        <v>42322</v>
      </c>
      <c r="F24" s="179"/>
      <c r="G24" s="230" t="s">
        <v>592</v>
      </c>
      <c r="H24" s="176">
        <v>42338</v>
      </c>
      <c r="I24" s="229" t="s">
        <v>71</v>
      </c>
      <c r="J24" s="179" t="s">
        <v>577</v>
      </c>
      <c r="K24" s="179" t="s">
        <v>598</v>
      </c>
      <c r="L24" s="223" t="s">
        <v>92</v>
      </c>
    </row>
    <row r="25" spans="2:12" s="175" customFormat="1" ht="15" customHeight="1">
      <c r="B25" s="216" t="s">
        <v>587</v>
      </c>
      <c r="C25" s="188"/>
      <c r="D25" s="189">
        <v>81</v>
      </c>
      <c r="E25" s="176">
        <v>42322</v>
      </c>
      <c r="F25" s="179"/>
      <c r="G25" s="230">
        <v>23</v>
      </c>
      <c r="H25" s="176">
        <v>42338</v>
      </c>
      <c r="I25" s="229" t="s">
        <v>71</v>
      </c>
      <c r="J25" s="179" t="s">
        <v>577</v>
      </c>
      <c r="K25" s="179" t="s">
        <v>597</v>
      </c>
      <c r="L25" s="223" t="s">
        <v>92</v>
      </c>
    </row>
    <row r="26" spans="2:12" s="175" customFormat="1" ht="15" customHeight="1">
      <c r="B26" s="216" t="s">
        <v>580</v>
      </c>
      <c r="C26" s="188"/>
      <c r="D26" s="189">
        <v>129</v>
      </c>
      <c r="E26" s="176">
        <v>42322</v>
      </c>
      <c r="F26" s="179"/>
      <c r="G26" s="230">
        <v>85207</v>
      </c>
      <c r="H26" s="176">
        <v>42338</v>
      </c>
      <c r="I26" s="229" t="s">
        <v>71</v>
      </c>
      <c r="J26" s="179" t="s">
        <v>577</v>
      </c>
      <c r="K26" s="179" t="s">
        <v>248</v>
      </c>
      <c r="L26" s="223" t="s">
        <v>92</v>
      </c>
    </row>
    <row r="27" spans="2:12" s="175" customFormat="1" ht="15" customHeight="1">
      <c r="B27" s="216" t="s">
        <v>588</v>
      </c>
      <c r="C27" s="188"/>
      <c r="D27" s="189">
        <v>25</v>
      </c>
      <c r="E27" s="176">
        <v>42322</v>
      </c>
      <c r="F27" s="179"/>
      <c r="G27" s="230">
        <v>23</v>
      </c>
      <c r="H27" s="176">
        <v>42338</v>
      </c>
      <c r="I27" s="229" t="s">
        <v>71</v>
      </c>
      <c r="J27" s="179" t="s">
        <v>577</v>
      </c>
      <c r="K27" s="179" t="s">
        <v>597</v>
      </c>
      <c r="L27" s="223" t="s">
        <v>92</v>
      </c>
    </row>
    <row r="28" spans="2:12" s="175" customFormat="1" ht="15" customHeight="1">
      <c r="B28" s="216" t="s">
        <v>589</v>
      </c>
      <c r="C28" s="188"/>
      <c r="D28" s="189">
        <v>40</v>
      </c>
      <c r="E28" s="176">
        <v>42322</v>
      </c>
      <c r="F28" s="179"/>
      <c r="G28" s="230">
        <v>23</v>
      </c>
      <c r="H28" s="176">
        <v>42338</v>
      </c>
      <c r="I28" s="229" t="s">
        <v>71</v>
      </c>
      <c r="J28" s="179" t="s">
        <v>577</v>
      </c>
      <c r="K28" s="179" t="s">
        <v>597</v>
      </c>
      <c r="L28" s="223" t="s">
        <v>92</v>
      </c>
    </row>
    <row r="29" spans="2:12" s="175" customFormat="1" ht="15" customHeight="1">
      <c r="B29" s="216" t="s">
        <v>581</v>
      </c>
      <c r="C29" s="188"/>
      <c r="D29" s="189">
        <v>255</v>
      </c>
      <c r="E29" s="176">
        <v>42322</v>
      </c>
      <c r="F29" s="179"/>
      <c r="G29" s="230">
        <v>85207</v>
      </c>
      <c r="H29" s="176">
        <v>42338</v>
      </c>
      <c r="I29" s="229" t="s">
        <v>71</v>
      </c>
      <c r="J29" s="179" t="s">
        <v>577</v>
      </c>
      <c r="K29" s="179" t="s">
        <v>248</v>
      </c>
      <c r="L29" s="223" t="s">
        <v>92</v>
      </c>
    </row>
    <row r="30" spans="2:12" s="175" customFormat="1" ht="15" customHeight="1">
      <c r="B30" s="216" t="s">
        <v>582</v>
      </c>
      <c r="C30" s="188"/>
      <c r="D30" s="189">
        <v>105</v>
      </c>
      <c r="E30" s="176">
        <v>42322</v>
      </c>
      <c r="F30" s="179"/>
      <c r="G30" s="230">
        <v>85207</v>
      </c>
      <c r="H30" s="176">
        <v>42338</v>
      </c>
      <c r="I30" s="229" t="s">
        <v>71</v>
      </c>
      <c r="J30" s="179" t="s">
        <v>577</v>
      </c>
      <c r="K30" s="179" t="s">
        <v>248</v>
      </c>
      <c r="L30" s="223" t="s">
        <v>92</v>
      </c>
    </row>
    <row r="31" spans="2:12" s="175" customFormat="1" ht="15" customHeight="1">
      <c r="B31" s="216" t="s">
        <v>591</v>
      </c>
      <c r="C31" s="188"/>
      <c r="D31" s="189">
        <v>761</v>
      </c>
      <c r="E31" s="176">
        <v>42322</v>
      </c>
      <c r="F31" s="179"/>
      <c r="G31" s="230" t="s">
        <v>593</v>
      </c>
      <c r="H31" s="176">
        <v>42338</v>
      </c>
      <c r="I31" s="229" t="s">
        <v>71</v>
      </c>
      <c r="J31" s="179" t="s">
        <v>577</v>
      </c>
      <c r="K31" s="179" t="s">
        <v>599</v>
      </c>
      <c r="L31" s="223" t="s">
        <v>92</v>
      </c>
    </row>
    <row r="32" spans="2:12" s="175" customFormat="1" ht="15" customHeight="1">
      <c r="B32" s="216" t="s">
        <v>605</v>
      </c>
      <c r="C32" s="188"/>
      <c r="D32" s="189">
        <v>255</v>
      </c>
      <c r="E32" s="176">
        <v>42313</v>
      </c>
      <c r="F32" s="179"/>
      <c r="G32" s="230" t="s">
        <v>601</v>
      </c>
      <c r="H32" s="176">
        <v>42338</v>
      </c>
      <c r="I32" s="229" t="s">
        <v>71</v>
      </c>
      <c r="J32" s="287" t="s">
        <v>600</v>
      </c>
      <c r="K32" s="231" t="s">
        <v>612</v>
      </c>
      <c r="L32" s="223" t="s">
        <v>92</v>
      </c>
    </row>
    <row r="33" spans="2:12" s="175" customFormat="1" ht="15" customHeight="1">
      <c r="B33" s="216" t="s">
        <v>605</v>
      </c>
      <c r="C33" s="188"/>
      <c r="D33" s="189">
        <v>247</v>
      </c>
      <c r="E33" s="176">
        <v>42331</v>
      </c>
      <c r="F33" s="179"/>
      <c r="G33" s="230" t="s">
        <v>601</v>
      </c>
      <c r="H33" s="176">
        <v>42338</v>
      </c>
      <c r="I33" s="229" t="s">
        <v>71</v>
      </c>
      <c r="J33" s="179" t="s">
        <v>600</v>
      </c>
      <c r="K33" s="179" t="s">
        <v>612</v>
      </c>
      <c r="L33" s="223" t="s">
        <v>92</v>
      </c>
    </row>
    <row r="34" spans="2:12" s="175" customFormat="1" ht="15" customHeight="1">
      <c r="B34" s="216" t="s">
        <v>609</v>
      </c>
      <c r="C34" s="188"/>
      <c r="D34" s="189">
        <v>120</v>
      </c>
      <c r="E34" s="176">
        <v>42332</v>
      </c>
      <c r="F34" s="179"/>
      <c r="G34" s="230">
        <v>393226</v>
      </c>
      <c r="H34" s="176">
        <v>42338</v>
      </c>
      <c r="I34" s="229" t="s">
        <v>71</v>
      </c>
      <c r="J34" s="179" t="s">
        <v>600</v>
      </c>
      <c r="K34" s="179" t="s">
        <v>615</v>
      </c>
      <c r="L34" s="223" t="s">
        <v>92</v>
      </c>
    </row>
    <row r="35" spans="2:12" s="175" customFormat="1" ht="15" customHeight="1">
      <c r="B35" s="216" t="s">
        <v>608</v>
      </c>
      <c r="C35" s="188"/>
      <c r="D35" s="189">
        <v>48</v>
      </c>
      <c r="E35" s="176">
        <v>42331</v>
      </c>
      <c r="F35" s="179"/>
      <c r="G35" s="230" t="s">
        <v>603</v>
      </c>
      <c r="H35" s="176">
        <v>42338</v>
      </c>
      <c r="I35" s="229" t="s">
        <v>71</v>
      </c>
      <c r="J35" s="179" t="s">
        <v>600</v>
      </c>
      <c r="K35" s="179" t="s">
        <v>612</v>
      </c>
      <c r="L35" s="223" t="s">
        <v>92</v>
      </c>
    </row>
    <row r="36" spans="2:12" s="175" customFormat="1" ht="15" customHeight="1">
      <c r="B36" s="216" t="s">
        <v>606</v>
      </c>
      <c r="C36" s="188"/>
      <c r="D36" s="189">
        <v>300</v>
      </c>
      <c r="E36" s="176">
        <v>42318</v>
      </c>
      <c r="F36" s="179"/>
      <c r="G36" s="230">
        <v>595547</v>
      </c>
      <c r="H36" s="176">
        <v>42338</v>
      </c>
      <c r="I36" s="229" t="s">
        <v>71</v>
      </c>
      <c r="J36" s="179" t="s">
        <v>600</v>
      </c>
      <c r="K36" s="179" t="s">
        <v>613</v>
      </c>
      <c r="L36" s="223" t="s">
        <v>92</v>
      </c>
    </row>
    <row r="37" spans="2:12" s="175" customFormat="1" ht="15" customHeight="1">
      <c r="B37" s="216" t="s">
        <v>610</v>
      </c>
      <c r="C37" s="188"/>
      <c r="D37" s="189">
        <v>200</v>
      </c>
      <c r="E37" s="176">
        <v>42335</v>
      </c>
      <c r="F37" s="179"/>
      <c r="G37" s="230">
        <v>167167</v>
      </c>
      <c r="H37" s="176">
        <v>42338</v>
      </c>
      <c r="I37" s="229" t="s">
        <v>71</v>
      </c>
      <c r="J37" s="179" t="s">
        <v>600</v>
      </c>
      <c r="K37" s="179" t="s">
        <v>613</v>
      </c>
      <c r="L37" s="223" t="s">
        <v>92</v>
      </c>
    </row>
    <row r="38" spans="2:12" s="175" customFormat="1" ht="15" customHeight="1">
      <c r="B38" s="216" t="s">
        <v>607</v>
      </c>
      <c r="C38" s="188"/>
      <c r="D38" s="189">
        <v>66</v>
      </c>
      <c r="E38" s="176">
        <v>42320</v>
      </c>
      <c r="F38" s="179"/>
      <c r="G38" s="230" t="s">
        <v>602</v>
      </c>
      <c r="H38" s="176">
        <v>42338</v>
      </c>
      <c r="I38" s="229" t="s">
        <v>71</v>
      </c>
      <c r="J38" s="179" t="s">
        <v>600</v>
      </c>
      <c r="K38" s="179" t="s">
        <v>614</v>
      </c>
      <c r="L38" s="223" t="s">
        <v>92</v>
      </c>
    </row>
    <row r="39" spans="2:12" s="175" customFormat="1" ht="15" customHeight="1">
      <c r="B39" s="216" t="s">
        <v>604</v>
      </c>
      <c r="C39" s="188"/>
      <c r="D39" s="189">
        <v>747</v>
      </c>
      <c r="E39" s="176">
        <v>42303</v>
      </c>
      <c r="F39" s="179"/>
      <c r="G39" s="230">
        <v>2244</v>
      </c>
      <c r="H39" s="176">
        <v>42338</v>
      </c>
      <c r="I39" s="229" t="s">
        <v>71</v>
      </c>
      <c r="J39" s="179" t="s">
        <v>600</v>
      </c>
      <c r="K39" s="179" t="s">
        <v>611</v>
      </c>
      <c r="L39" s="223" t="s">
        <v>92</v>
      </c>
    </row>
    <row r="40" spans="2:12" s="175" customFormat="1" ht="15" customHeight="1">
      <c r="B40" s="216" t="s">
        <v>630</v>
      </c>
      <c r="C40" s="188"/>
      <c r="D40" s="189">
        <v>876</v>
      </c>
      <c r="E40" s="176">
        <v>42319</v>
      </c>
      <c r="F40" s="179"/>
      <c r="G40" s="230" t="s">
        <v>619</v>
      </c>
      <c r="H40" s="176">
        <v>42338</v>
      </c>
      <c r="I40" s="229" t="s">
        <v>71</v>
      </c>
      <c r="J40" s="287" t="s">
        <v>639</v>
      </c>
      <c r="K40" s="179" t="s">
        <v>612</v>
      </c>
      <c r="L40" s="223" t="s">
        <v>92</v>
      </c>
    </row>
    <row r="41" spans="2:12" s="175" customFormat="1" ht="15" customHeight="1">
      <c r="B41" s="216" t="s">
        <v>633</v>
      </c>
      <c r="C41" s="188"/>
      <c r="D41" s="189">
        <v>6180</v>
      </c>
      <c r="E41" s="176">
        <v>42327</v>
      </c>
      <c r="F41" s="179"/>
      <c r="G41" s="230" t="s">
        <v>621</v>
      </c>
      <c r="H41" s="176">
        <v>42338</v>
      </c>
      <c r="I41" s="229" t="s">
        <v>71</v>
      </c>
      <c r="J41" s="179" t="s">
        <v>639</v>
      </c>
      <c r="K41" s="231" t="s">
        <v>612</v>
      </c>
      <c r="L41" s="223" t="s">
        <v>92</v>
      </c>
    </row>
    <row r="42" spans="2:12" s="175" customFormat="1" ht="15" customHeight="1">
      <c r="B42" s="216" t="s">
        <v>626</v>
      </c>
      <c r="C42" s="188"/>
      <c r="D42" s="189">
        <v>2500</v>
      </c>
      <c r="E42" s="176">
        <v>42310</v>
      </c>
      <c r="F42" s="179"/>
      <c r="G42" s="230">
        <v>322</v>
      </c>
      <c r="H42" s="176">
        <v>42338</v>
      </c>
      <c r="I42" s="229" t="s">
        <v>71</v>
      </c>
      <c r="J42" s="179" t="s">
        <v>639</v>
      </c>
      <c r="K42" s="179" t="s">
        <v>641</v>
      </c>
      <c r="L42" s="223" t="s">
        <v>92</v>
      </c>
    </row>
    <row r="43" spans="2:12" s="175" customFormat="1" ht="15" customHeight="1">
      <c r="B43" s="216" t="s">
        <v>626</v>
      </c>
      <c r="C43" s="188"/>
      <c r="D43" s="189">
        <v>1000</v>
      </c>
      <c r="E43" s="176">
        <v>42314</v>
      </c>
      <c r="F43" s="179"/>
      <c r="G43" s="230">
        <v>330</v>
      </c>
      <c r="H43" s="176">
        <v>42338</v>
      </c>
      <c r="I43" s="229" t="s">
        <v>71</v>
      </c>
      <c r="J43" s="179" t="s">
        <v>639</v>
      </c>
      <c r="K43" s="179" t="s">
        <v>641</v>
      </c>
      <c r="L43" s="223" t="s">
        <v>92</v>
      </c>
    </row>
    <row r="44" spans="2:12" s="175" customFormat="1" ht="15" customHeight="1">
      <c r="B44" s="216" t="s">
        <v>626</v>
      </c>
      <c r="C44" s="188"/>
      <c r="D44" s="189">
        <v>1500</v>
      </c>
      <c r="E44" s="176">
        <v>42317</v>
      </c>
      <c r="F44" s="179"/>
      <c r="G44" s="230">
        <v>336</v>
      </c>
      <c r="H44" s="176">
        <v>42338</v>
      </c>
      <c r="I44" s="229" t="s">
        <v>71</v>
      </c>
      <c r="J44" s="179" t="s">
        <v>639</v>
      </c>
      <c r="K44" s="179" t="s">
        <v>641</v>
      </c>
      <c r="L44" s="223" t="s">
        <v>92</v>
      </c>
    </row>
    <row r="45" spans="2:12" s="175" customFormat="1" ht="15" customHeight="1">
      <c r="B45" s="216" t="s">
        <v>626</v>
      </c>
      <c r="C45" s="188"/>
      <c r="D45" s="189">
        <v>1000</v>
      </c>
      <c r="E45" s="176">
        <v>42318</v>
      </c>
      <c r="F45" s="179"/>
      <c r="G45" s="230">
        <v>338</v>
      </c>
      <c r="H45" s="176">
        <v>42338</v>
      </c>
      <c r="I45" s="229" t="s">
        <v>71</v>
      </c>
      <c r="J45" s="179" t="s">
        <v>639</v>
      </c>
      <c r="K45" s="179" t="s">
        <v>641</v>
      </c>
      <c r="L45" s="223" t="s">
        <v>92</v>
      </c>
    </row>
    <row r="46" spans="2:12" s="175" customFormat="1" ht="15" customHeight="1">
      <c r="B46" s="216" t="s">
        <v>626</v>
      </c>
      <c r="C46" s="188"/>
      <c r="D46" s="189">
        <v>1000</v>
      </c>
      <c r="E46" s="176">
        <v>42320</v>
      </c>
      <c r="F46" s="179"/>
      <c r="G46" s="230">
        <v>342</v>
      </c>
      <c r="H46" s="176">
        <v>42338</v>
      </c>
      <c r="I46" s="229" t="s">
        <v>71</v>
      </c>
      <c r="J46" s="179" t="s">
        <v>639</v>
      </c>
      <c r="K46" s="179" t="s">
        <v>641</v>
      </c>
      <c r="L46" s="223" t="s">
        <v>92</v>
      </c>
    </row>
    <row r="47" spans="2:12" s="175" customFormat="1" ht="15" customHeight="1">
      <c r="B47" s="216" t="s">
        <v>626</v>
      </c>
      <c r="C47" s="188"/>
      <c r="D47" s="189">
        <v>1300</v>
      </c>
      <c r="E47" s="176">
        <v>42321</v>
      </c>
      <c r="F47" s="179"/>
      <c r="G47" s="230">
        <v>344</v>
      </c>
      <c r="H47" s="176">
        <v>42338</v>
      </c>
      <c r="I47" s="229" t="s">
        <v>71</v>
      </c>
      <c r="J47" s="179" t="s">
        <v>639</v>
      </c>
      <c r="K47" s="179" t="s">
        <v>641</v>
      </c>
      <c r="L47" s="223" t="s">
        <v>92</v>
      </c>
    </row>
    <row r="48" spans="2:12" s="175" customFormat="1" ht="15" customHeight="1">
      <c r="B48" s="216" t="s">
        <v>626</v>
      </c>
      <c r="C48" s="188"/>
      <c r="D48" s="189">
        <v>1000</v>
      </c>
      <c r="E48" s="176">
        <v>42325</v>
      </c>
      <c r="F48" s="179"/>
      <c r="G48" s="230">
        <v>352</v>
      </c>
      <c r="H48" s="176">
        <v>42338</v>
      </c>
      <c r="I48" s="229" t="s">
        <v>71</v>
      </c>
      <c r="J48" s="179" t="s">
        <v>639</v>
      </c>
      <c r="K48" s="179" t="s">
        <v>641</v>
      </c>
      <c r="L48" s="223" t="s">
        <v>92</v>
      </c>
    </row>
    <row r="49" spans="2:12" s="175" customFormat="1" ht="15" customHeight="1">
      <c r="B49" s="216" t="s">
        <v>626</v>
      </c>
      <c r="C49" s="188"/>
      <c r="D49" s="189">
        <v>1000</v>
      </c>
      <c r="E49" s="176">
        <v>42328</v>
      </c>
      <c r="F49" s="179"/>
      <c r="G49" s="230">
        <v>357</v>
      </c>
      <c r="H49" s="176">
        <v>42338</v>
      </c>
      <c r="I49" s="229" t="s">
        <v>71</v>
      </c>
      <c r="J49" s="179" t="s">
        <v>639</v>
      </c>
      <c r="K49" s="179" t="s">
        <v>641</v>
      </c>
      <c r="L49" s="223" t="s">
        <v>92</v>
      </c>
    </row>
    <row r="50" spans="2:12" s="175" customFormat="1" ht="15" customHeight="1">
      <c r="B50" s="216" t="s">
        <v>626</v>
      </c>
      <c r="C50" s="188"/>
      <c r="D50" s="189">
        <v>1000</v>
      </c>
      <c r="E50" s="176">
        <v>42331</v>
      </c>
      <c r="F50" s="179"/>
      <c r="G50" s="230">
        <v>364</v>
      </c>
      <c r="H50" s="176">
        <v>42338</v>
      </c>
      <c r="I50" s="229" t="s">
        <v>71</v>
      </c>
      <c r="J50" s="179" t="s">
        <v>639</v>
      </c>
      <c r="K50" s="179" t="s">
        <v>641</v>
      </c>
      <c r="L50" s="223" t="s">
        <v>92</v>
      </c>
    </row>
    <row r="51" spans="2:12" s="175" customFormat="1" ht="15" customHeight="1">
      <c r="B51" s="216" t="s">
        <v>626</v>
      </c>
      <c r="C51" s="188"/>
      <c r="D51" s="189">
        <v>1720</v>
      </c>
      <c r="E51" s="176">
        <v>42331</v>
      </c>
      <c r="F51" s="179"/>
      <c r="G51" s="230">
        <v>363</v>
      </c>
      <c r="H51" s="176">
        <v>42338</v>
      </c>
      <c r="I51" s="229" t="s">
        <v>71</v>
      </c>
      <c r="J51" s="179" t="s">
        <v>639</v>
      </c>
      <c r="K51" s="179" t="s">
        <v>641</v>
      </c>
      <c r="L51" s="223" t="s">
        <v>92</v>
      </c>
    </row>
    <row r="52" spans="2:12" s="175" customFormat="1" ht="15" customHeight="1">
      <c r="B52" s="216" t="s">
        <v>635</v>
      </c>
      <c r="C52" s="188"/>
      <c r="D52" s="189">
        <v>60</v>
      </c>
      <c r="E52" s="176">
        <v>42327</v>
      </c>
      <c r="F52" s="179"/>
      <c r="G52" s="230" t="s">
        <v>623</v>
      </c>
      <c r="H52" s="176">
        <v>42338</v>
      </c>
      <c r="I52" s="229" t="s">
        <v>71</v>
      </c>
      <c r="J52" s="179" t="s">
        <v>639</v>
      </c>
      <c r="K52" s="179" t="s">
        <v>641</v>
      </c>
      <c r="L52" s="223" t="s">
        <v>92</v>
      </c>
    </row>
    <row r="53" spans="2:12" s="175" customFormat="1" ht="15" customHeight="1">
      <c r="B53" s="216" t="s">
        <v>631</v>
      </c>
      <c r="C53" s="188"/>
      <c r="D53" s="189">
        <v>286</v>
      </c>
      <c r="E53" s="176">
        <v>42319</v>
      </c>
      <c r="F53" s="179"/>
      <c r="G53" s="230" t="s">
        <v>620</v>
      </c>
      <c r="H53" s="176">
        <v>42338</v>
      </c>
      <c r="I53" s="229" t="s">
        <v>71</v>
      </c>
      <c r="J53" s="179" t="s">
        <v>639</v>
      </c>
      <c r="K53" s="179" t="s">
        <v>612</v>
      </c>
      <c r="L53" s="223" t="s">
        <v>92</v>
      </c>
    </row>
    <row r="54" spans="2:12" s="175" customFormat="1" ht="15" customHeight="1">
      <c r="B54" s="216" t="s">
        <v>636</v>
      </c>
      <c r="C54" s="188"/>
      <c r="D54" s="189">
        <v>340</v>
      </c>
      <c r="E54" s="176">
        <v>42332</v>
      </c>
      <c r="F54" s="179"/>
      <c r="G54" s="230">
        <v>86</v>
      </c>
      <c r="H54" s="176">
        <v>42338</v>
      </c>
      <c r="I54" s="229" t="s">
        <v>71</v>
      </c>
      <c r="J54" s="179" t="s">
        <v>639</v>
      </c>
      <c r="K54" s="179" t="s">
        <v>248</v>
      </c>
      <c r="L54" s="223" t="s">
        <v>92</v>
      </c>
    </row>
    <row r="55" spans="2:12" s="175" customFormat="1" ht="15" customHeight="1">
      <c r="B55" s="216" t="s">
        <v>629</v>
      </c>
      <c r="C55" s="188"/>
      <c r="D55" s="189">
        <v>490</v>
      </c>
      <c r="E55" s="176">
        <v>42311</v>
      </c>
      <c r="F55" s="179"/>
      <c r="G55" s="230" t="s">
        <v>618</v>
      </c>
      <c r="H55" s="176">
        <v>42338</v>
      </c>
      <c r="I55" s="229" t="s">
        <v>71</v>
      </c>
      <c r="J55" s="179" t="s">
        <v>639</v>
      </c>
      <c r="K55" s="179" t="s">
        <v>642</v>
      </c>
      <c r="L55" s="223" t="s">
        <v>92</v>
      </c>
    </row>
    <row r="56" spans="2:12" s="175" customFormat="1" ht="15" customHeight="1">
      <c r="B56" s="216" t="s">
        <v>645</v>
      </c>
      <c r="C56" s="188"/>
      <c r="D56" s="189">
        <v>959.5</v>
      </c>
      <c r="E56" s="176">
        <v>42320</v>
      </c>
      <c r="F56" s="179"/>
      <c r="G56" s="230">
        <v>3342499710</v>
      </c>
      <c r="H56" s="176">
        <v>42338</v>
      </c>
      <c r="I56" s="229" t="s">
        <v>71</v>
      </c>
      <c r="J56" s="179" t="s">
        <v>639</v>
      </c>
      <c r="K56" s="179" t="s">
        <v>613</v>
      </c>
      <c r="L56" s="223" t="s">
        <v>92</v>
      </c>
    </row>
    <row r="57" spans="2:12" s="175" customFormat="1" ht="15" customHeight="1">
      <c r="B57" s="216" t="s">
        <v>634</v>
      </c>
      <c r="C57" s="188"/>
      <c r="D57" s="189">
        <v>44</v>
      </c>
      <c r="E57" s="176">
        <v>42327</v>
      </c>
      <c r="F57" s="179"/>
      <c r="G57" s="230" t="s">
        <v>622</v>
      </c>
      <c r="H57" s="176">
        <v>42338</v>
      </c>
      <c r="I57" s="229" t="s">
        <v>71</v>
      </c>
      <c r="J57" s="179" t="s">
        <v>639</v>
      </c>
      <c r="K57" s="179" t="s">
        <v>612</v>
      </c>
      <c r="L57" s="223" t="s">
        <v>92</v>
      </c>
    </row>
    <row r="58" spans="2:12" s="175" customFormat="1" ht="15" customHeight="1">
      <c r="B58" s="216" t="s">
        <v>628</v>
      </c>
      <c r="C58" s="188"/>
      <c r="D58" s="189">
        <v>80</v>
      </c>
      <c r="E58" s="176">
        <v>42311</v>
      </c>
      <c r="F58" s="179"/>
      <c r="G58" s="230" t="s">
        <v>617</v>
      </c>
      <c r="H58" s="176">
        <v>42338</v>
      </c>
      <c r="I58" s="229" t="s">
        <v>71</v>
      </c>
      <c r="J58" s="179" t="s">
        <v>639</v>
      </c>
      <c r="K58" s="179" t="s">
        <v>642</v>
      </c>
      <c r="L58" s="223" t="s">
        <v>92</v>
      </c>
    </row>
    <row r="59" spans="2:12" s="175" customFormat="1" ht="15" customHeight="1">
      <c r="B59" s="216" t="s">
        <v>627</v>
      </c>
      <c r="C59" s="188"/>
      <c r="D59" s="189">
        <v>190</v>
      </c>
      <c r="E59" s="176">
        <v>42311</v>
      </c>
      <c r="F59" s="179"/>
      <c r="G59" s="230" t="s">
        <v>616</v>
      </c>
      <c r="H59" s="176">
        <v>42338</v>
      </c>
      <c r="I59" s="229" t="s">
        <v>71</v>
      </c>
      <c r="J59" s="179" t="s">
        <v>639</v>
      </c>
      <c r="K59" s="179" t="s">
        <v>642</v>
      </c>
      <c r="L59" s="223" t="s">
        <v>92</v>
      </c>
    </row>
    <row r="60" spans="2:12" s="175" customFormat="1" ht="15" customHeight="1">
      <c r="B60" s="216" t="s">
        <v>627</v>
      </c>
      <c r="C60" s="188"/>
      <c r="D60" s="189">
        <v>190</v>
      </c>
      <c r="E60" s="176">
        <v>42335</v>
      </c>
      <c r="F60" s="179"/>
      <c r="G60" s="230" t="s">
        <v>624</v>
      </c>
      <c r="H60" s="176">
        <v>42338</v>
      </c>
      <c r="I60" s="229" t="s">
        <v>71</v>
      </c>
      <c r="J60" s="179" t="s">
        <v>639</v>
      </c>
      <c r="K60" s="179" t="s">
        <v>612</v>
      </c>
      <c r="L60" s="223" t="s">
        <v>92</v>
      </c>
    </row>
    <row r="61" spans="2:12" s="175" customFormat="1" ht="15" customHeight="1">
      <c r="B61" s="216" t="s">
        <v>632</v>
      </c>
      <c r="C61" s="188"/>
      <c r="D61" s="189">
        <v>180</v>
      </c>
      <c r="E61" s="176">
        <v>42326</v>
      </c>
      <c r="F61" s="179"/>
      <c r="G61" s="230">
        <v>3187</v>
      </c>
      <c r="H61" s="176">
        <v>42338</v>
      </c>
      <c r="I61" s="229" t="s">
        <v>71</v>
      </c>
      <c r="J61" s="179" t="s">
        <v>639</v>
      </c>
      <c r="K61" s="179" t="s">
        <v>641</v>
      </c>
      <c r="L61" s="223" t="s">
        <v>92</v>
      </c>
    </row>
    <row r="62" spans="2:12" s="175" customFormat="1" ht="15" customHeight="1">
      <c r="B62" s="216" t="s">
        <v>638</v>
      </c>
      <c r="C62" s="188"/>
      <c r="D62" s="189">
        <v>91.2</v>
      </c>
      <c r="E62" s="176">
        <v>42333</v>
      </c>
      <c r="F62" s="179"/>
      <c r="G62" s="230">
        <v>513</v>
      </c>
      <c r="H62" s="176">
        <v>42338</v>
      </c>
      <c r="I62" s="229" t="s">
        <v>71</v>
      </c>
      <c r="J62" s="179" t="s">
        <v>639</v>
      </c>
      <c r="K62" s="179" t="s">
        <v>248</v>
      </c>
      <c r="L62" s="223" t="s">
        <v>92</v>
      </c>
    </row>
    <row r="63" spans="2:12" s="175" customFormat="1" ht="15" customHeight="1">
      <c r="B63" s="216" t="s">
        <v>637</v>
      </c>
      <c r="C63" s="188"/>
      <c r="D63" s="189">
        <v>700</v>
      </c>
      <c r="E63" s="176">
        <v>42333</v>
      </c>
      <c r="F63" s="179"/>
      <c r="G63" s="230">
        <v>150</v>
      </c>
      <c r="H63" s="176">
        <v>42338</v>
      </c>
      <c r="I63" s="229" t="s">
        <v>71</v>
      </c>
      <c r="J63" s="179" t="s">
        <v>639</v>
      </c>
      <c r="K63" s="179" t="s">
        <v>248</v>
      </c>
      <c r="L63" s="223" t="s">
        <v>92</v>
      </c>
    </row>
    <row r="64" spans="2:12" s="175" customFormat="1" ht="15" customHeight="1">
      <c r="B64" s="216" t="s">
        <v>625</v>
      </c>
      <c r="C64" s="188"/>
      <c r="D64" s="189">
        <v>254.47</v>
      </c>
      <c r="E64" s="176">
        <v>42309</v>
      </c>
      <c r="F64" s="179"/>
      <c r="G64" s="230">
        <v>2211</v>
      </c>
      <c r="H64" s="176">
        <v>42338</v>
      </c>
      <c r="I64" s="229" t="s">
        <v>71</v>
      </c>
      <c r="J64" s="179" t="s">
        <v>639</v>
      </c>
      <c r="K64" s="179" t="s">
        <v>640</v>
      </c>
      <c r="L64" s="223" t="s">
        <v>92</v>
      </c>
    </row>
    <row r="65" spans="2:12" s="175" customFormat="1" ht="15" customHeight="1">
      <c r="B65" s="216" t="s">
        <v>625</v>
      </c>
      <c r="C65" s="188"/>
      <c r="D65" s="189">
        <v>522.65</v>
      </c>
      <c r="E65" s="176">
        <v>42312</v>
      </c>
      <c r="F65" s="179"/>
      <c r="G65" s="230">
        <v>2221</v>
      </c>
      <c r="H65" s="176">
        <v>42338</v>
      </c>
      <c r="I65" s="229" t="s">
        <v>71</v>
      </c>
      <c r="J65" s="179" t="s">
        <v>639</v>
      </c>
      <c r="K65" s="179" t="s">
        <v>611</v>
      </c>
      <c r="L65" s="223" t="s">
        <v>92</v>
      </c>
    </row>
    <row r="66" spans="2:12" s="175" customFormat="1" ht="15" customHeight="1">
      <c r="B66" s="216" t="s">
        <v>625</v>
      </c>
      <c r="C66" s="188"/>
      <c r="D66" s="189">
        <v>241.5</v>
      </c>
      <c r="E66" s="176">
        <v>42315</v>
      </c>
      <c r="F66" s="179"/>
      <c r="G66" s="230">
        <v>2228</v>
      </c>
      <c r="H66" s="176">
        <v>42338</v>
      </c>
      <c r="I66" s="229" t="s">
        <v>71</v>
      </c>
      <c r="J66" s="179" t="s">
        <v>639</v>
      </c>
      <c r="K66" s="179" t="s">
        <v>611</v>
      </c>
      <c r="L66" s="223" t="s">
        <v>92</v>
      </c>
    </row>
    <row r="67" spans="2:12" s="175" customFormat="1" ht="15" customHeight="1">
      <c r="B67" s="216" t="s">
        <v>625</v>
      </c>
      <c r="C67" s="188"/>
      <c r="D67" s="189">
        <v>507.68</v>
      </c>
      <c r="E67" s="176">
        <v>42316</v>
      </c>
      <c r="F67" s="179"/>
      <c r="G67" s="230">
        <v>2233</v>
      </c>
      <c r="H67" s="176">
        <v>42338</v>
      </c>
      <c r="I67" s="229" t="s">
        <v>71</v>
      </c>
      <c r="J67" s="179" t="s">
        <v>639</v>
      </c>
      <c r="K67" s="179" t="s">
        <v>611</v>
      </c>
      <c r="L67" s="223" t="s">
        <v>92</v>
      </c>
    </row>
    <row r="68" spans="2:12" s="175" customFormat="1" ht="15" customHeight="1">
      <c r="B68" s="216" t="s">
        <v>625</v>
      </c>
      <c r="C68" s="188"/>
      <c r="D68" s="189">
        <v>547.6</v>
      </c>
      <c r="E68" s="176">
        <v>42322</v>
      </c>
      <c r="F68" s="179"/>
      <c r="G68" s="230">
        <v>2252</v>
      </c>
      <c r="H68" s="176">
        <v>42338</v>
      </c>
      <c r="I68" s="229" t="s">
        <v>71</v>
      </c>
      <c r="J68" s="179" t="s">
        <v>639</v>
      </c>
      <c r="K68" s="179" t="s">
        <v>611</v>
      </c>
      <c r="L68" s="223" t="s">
        <v>92</v>
      </c>
    </row>
    <row r="69" spans="2:12" s="175" customFormat="1" ht="15" customHeight="1">
      <c r="B69" s="216" t="s">
        <v>625</v>
      </c>
      <c r="C69" s="188"/>
      <c r="D69" s="189">
        <v>250.79</v>
      </c>
      <c r="E69" s="176">
        <v>42323</v>
      </c>
      <c r="F69" s="179"/>
      <c r="G69" s="230">
        <v>2254</v>
      </c>
      <c r="H69" s="176">
        <v>42338</v>
      </c>
      <c r="I69" s="229" t="s">
        <v>71</v>
      </c>
      <c r="J69" s="179" t="s">
        <v>639</v>
      </c>
      <c r="K69" s="179" t="s">
        <v>611</v>
      </c>
      <c r="L69" s="223" t="s">
        <v>92</v>
      </c>
    </row>
    <row r="70" spans="2:12" s="175" customFormat="1" ht="15" customHeight="1">
      <c r="B70" s="216" t="s">
        <v>625</v>
      </c>
      <c r="C70" s="188"/>
      <c r="D70" s="189">
        <v>208.41</v>
      </c>
      <c r="E70" s="176">
        <v>42329</v>
      </c>
      <c r="F70" s="179"/>
      <c r="G70" s="230">
        <v>2267</v>
      </c>
      <c r="H70" s="176">
        <v>42338</v>
      </c>
      <c r="I70" s="229" t="s">
        <v>71</v>
      </c>
      <c r="J70" s="179" t="s">
        <v>639</v>
      </c>
      <c r="K70" s="179" t="s">
        <v>611</v>
      </c>
      <c r="L70" s="223" t="s">
        <v>92</v>
      </c>
    </row>
    <row r="71" spans="2:12" s="175" customFormat="1" ht="15" customHeight="1">
      <c r="B71" s="216" t="s">
        <v>625</v>
      </c>
      <c r="C71" s="188"/>
      <c r="D71" s="189">
        <v>528.12</v>
      </c>
      <c r="E71" s="176">
        <v>42330</v>
      </c>
      <c r="F71" s="179"/>
      <c r="G71" s="230">
        <v>2271</v>
      </c>
      <c r="H71" s="176">
        <v>42338</v>
      </c>
      <c r="I71" s="229" t="s">
        <v>71</v>
      </c>
      <c r="J71" s="179" t="s">
        <v>639</v>
      </c>
      <c r="K71" s="179" t="s">
        <v>611</v>
      </c>
      <c r="L71" s="223" t="s">
        <v>92</v>
      </c>
    </row>
    <row r="72" spans="2:12" s="175" customFormat="1" ht="15" customHeight="1">
      <c r="B72" s="216" t="s">
        <v>625</v>
      </c>
      <c r="C72" s="188"/>
      <c r="D72" s="189">
        <v>522.29</v>
      </c>
      <c r="E72" s="176">
        <v>42336</v>
      </c>
      <c r="F72" s="179"/>
      <c r="G72" s="230">
        <v>2281</v>
      </c>
      <c r="H72" s="176">
        <v>42338</v>
      </c>
      <c r="I72" s="229" t="s">
        <v>71</v>
      </c>
      <c r="J72" s="179" t="s">
        <v>639</v>
      </c>
      <c r="K72" s="179" t="s">
        <v>611</v>
      </c>
      <c r="L72" s="223" t="s">
        <v>92</v>
      </c>
    </row>
    <row r="73" spans="2:12" s="175" customFormat="1" ht="15" customHeight="1">
      <c r="B73" s="216" t="s">
        <v>625</v>
      </c>
      <c r="C73" s="188"/>
      <c r="D73" s="189">
        <v>248.43</v>
      </c>
      <c r="E73" s="176">
        <v>42337</v>
      </c>
      <c r="F73" s="179"/>
      <c r="G73" s="230">
        <v>2283</v>
      </c>
      <c r="H73" s="176">
        <v>42338</v>
      </c>
      <c r="I73" s="229" t="s">
        <v>71</v>
      </c>
      <c r="J73" s="179" t="s">
        <v>639</v>
      </c>
      <c r="K73" s="179" t="s">
        <v>611</v>
      </c>
      <c r="L73" s="223" t="s">
        <v>92</v>
      </c>
    </row>
    <row r="74" spans="2:12" s="175" customFormat="1" ht="15" customHeight="1">
      <c r="B74" s="216"/>
      <c r="C74" s="188"/>
      <c r="D74" s="189"/>
      <c r="E74" s="176"/>
      <c r="F74" s="179"/>
      <c r="G74" s="230"/>
      <c r="H74" s="176"/>
      <c r="I74" s="176"/>
      <c r="J74" s="179"/>
      <c r="K74" s="179"/>
      <c r="L74" s="223"/>
    </row>
    <row r="75" spans="2:12" s="175" customFormat="1" ht="15" customHeight="1">
      <c r="B75" s="216"/>
      <c r="C75" s="149">
        <f>SUM(C7:C74)</f>
        <v>35501.24</v>
      </c>
      <c r="D75" s="150">
        <f>SUM(D7:D74)</f>
        <v>35501.240000000005</v>
      </c>
      <c r="E75" s="176"/>
      <c r="F75" s="179"/>
      <c r="G75" s="230"/>
      <c r="H75" s="176"/>
      <c r="I75" s="176"/>
      <c r="J75" s="179"/>
      <c r="K75" s="179"/>
      <c r="L75" s="223"/>
    </row>
  </sheetData>
  <sheetProtection/>
  <conditionalFormatting sqref="D33:D40 D15:D31">
    <cfRule type="cellIs" priority="30" dxfId="79" operator="equal" stopIfTrue="1">
      <formula>0</formula>
    </cfRule>
  </conditionalFormatting>
  <conditionalFormatting sqref="D6">
    <cfRule type="cellIs" priority="25" dxfId="79" operator="equal" stopIfTrue="1">
      <formula>0</formula>
    </cfRule>
  </conditionalFormatting>
  <conditionalFormatting sqref="C6">
    <cfRule type="cellIs" priority="24" dxfId="79" operator="equal" stopIfTrue="1">
      <formula>0</formula>
    </cfRule>
  </conditionalFormatting>
  <conditionalFormatting sqref="E6">
    <cfRule type="cellIs" priority="23" dxfId="79" operator="equal" stopIfTrue="1">
      <formula>0</formula>
    </cfRule>
  </conditionalFormatting>
  <conditionalFormatting sqref="D7">
    <cfRule type="cellIs" priority="9" dxfId="79" operator="equal" stopIfTrue="1">
      <formula>0</formula>
    </cfRule>
  </conditionalFormatting>
  <conditionalFormatting sqref="C7">
    <cfRule type="cellIs" priority="8" dxfId="79" operator="equal" stopIfTrue="1">
      <formula>0</formula>
    </cfRule>
  </conditionalFormatting>
  <conditionalFormatting sqref="D32">
    <cfRule type="cellIs" priority="16" dxfId="79" operator="equal" stopIfTrue="1">
      <formula>0</formula>
    </cfRule>
  </conditionalFormatting>
  <conditionalFormatting sqref="D41">
    <cfRule type="cellIs" priority="15" dxfId="79" operator="equal" stopIfTrue="1">
      <formula>0</formula>
    </cfRule>
  </conditionalFormatting>
  <conditionalFormatting sqref="D42:D73">
    <cfRule type="cellIs" priority="14" dxfId="79" operator="equal" stopIfTrue="1">
      <formula>0</formula>
    </cfRule>
  </conditionalFormatting>
  <conditionalFormatting sqref="D14">
    <cfRule type="cellIs" priority="13" dxfId="79" operator="equal" stopIfTrue="1">
      <formula>0</formula>
    </cfRule>
  </conditionalFormatting>
  <conditionalFormatting sqref="C14">
    <cfRule type="cellIs" priority="12" dxfId="79" operator="equal" stopIfTrue="1">
      <formula>0</formula>
    </cfRule>
  </conditionalFormatting>
  <conditionalFormatting sqref="C8">
    <cfRule type="cellIs" priority="4" dxfId="79" operator="equal" stopIfTrue="1">
      <formula>0</formula>
    </cfRule>
  </conditionalFormatting>
  <conditionalFormatting sqref="D8">
    <cfRule type="cellIs" priority="5" dxfId="79" operator="equal" stopIfTrue="1">
      <formula>0</formula>
    </cfRule>
  </conditionalFormatting>
  <conditionalFormatting sqref="C9:C13">
    <cfRule type="cellIs" priority="2" dxfId="79" operator="equal" stopIfTrue="1">
      <formula>0</formula>
    </cfRule>
  </conditionalFormatting>
  <conditionalFormatting sqref="D9:D13">
    <cfRule type="cellIs" priority="3" dxfId="79" operator="equal" stopIfTrue="1">
      <formula>0</formula>
    </cfRule>
  </conditionalFormatting>
  <conditionalFormatting sqref="D74">
    <cfRule type="cellIs" priority="1" dxfId="7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9FF"/>
  </sheetPr>
  <dimension ref="B1:L122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3.00390625" style="1" customWidth="1"/>
    <col min="2" max="2" width="50.875" style="186" customWidth="1"/>
    <col min="3" max="3" width="12.75390625" style="18" customWidth="1"/>
    <col min="4" max="4" width="12.75390625" style="3" customWidth="1"/>
    <col min="5" max="5" width="16.125" style="58" customWidth="1"/>
    <col min="6" max="6" width="3.375" style="58" customWidth="1"/>
    <col min="7" max="7" width="11.75390625" style="5" customWidth="1"/>
    <col min="8" max="8" width="10.875" style="20" customWidth="1"/>
    <col min="9" max="9" width="8.125" style="16" customWidth="1"/>
    <col min="10" max="10" width="43.125" style="55" customWidth="1"/>
    <col min="11" max="11" width="11.75390625" style="1" customWidth="1"/>
    <col min="12" max="16384" width="9.125" style="1" customWidth="1"/>
  </cols>
  <sheetData>
    <row r="1" spans="2:7" s="21" customFormat="1" ht="15" customHeight="1">
      <c r="B1" s="192" t="s">
        <v>8</v>
      </c>
      <c r="C1" s="64">
        <v>42309</v>
      </c>
      <c r="D1" s="374" t="s">
        <v>9</v>
      </c>
      <c r="E1" s="375"/>
      <c r="F1" s="376"/>
      <c r="G1" s="64">
        <f>'Отчёт по статьям'!D1</f>
        <v>42338</v>
      </c>
    </row>
    <row r="2" spans="2:7" s="21" customFormat="1" ht="15" customHeight="1">
      <c r="B2" s="192" t="s">
        <v>133</v>
      </c>
      <c r="C2" s="65">
        <f>'СБ по дате'!G1</f>
        <v>0</v>
      </c>
      <c r="D2" s="377" t="s">
        <v>12</v>
      </c>
      <c r="E2" s="378"/>
      <c r="F2" s="379"/>
      <c r="G2" s="65">
        <f>'СБ по дате'!G4</f>
        <v>67477.2100000002</v>
      </c>
    </row>
    <row r="3" spans="2:8" s="21" customFormat="1" ht="15" customHeight="1">
      <c r="B3" s="192" t="s">
        <v>134</v>
      </c>
      <c r="C3" s="65">
        <f>'ИТБ по дате'!G1</f>
        <v>0</v>
      </c>
      <c r="D3" s="377" t="s">
        <v>11</v>
      </c>
      <c r="E3" s="378"/>
      <c r="F3" s="379"/>
      <c r="G3" s="65">
        <f>'ИТБ по дате'!G4</f>
        <v>0</v>
      </c>
      <c r="H3" s="66" t="s">
        <v>58</v>
      </c>
    </row>
    <row r="4" spans="2:8" s="21" customFormat="1" ht="15" customHeight="1">
      <c r="B4" s="193" t="s">
        <v>135</v>
      </c>
      <c r="C4" s="67">
        <f>C2+C3</f>
        <v>0</v>
      </c>
      <c r="D4" s="380" t="s">
        <v>136</v>
      </c>
      <c r="E4" s="381"/>
      <c r="F4" s="382"/>
      <c r="G4" s="67">
        <f>G2+G3</f>
        <v>67477.2100000002</v>
      </c>
      <c r="H4" s="68">
        <f>C4+C6-D6</f>
        <v>67477.21000000043</v>
      </c>
    </row>
    <row r="5" spans="2:10" s="21" customFormat="1" ht="15" customHeight="1">
      <c r="B5" s="185" t="s">
        <v>1</v>
      </c>
      <c r="C5" s="73" t="s">
        <v>138</v>
      </c>
      <c r="D5" s="72" t="s">
        <v>137</v>
      </c>
      <c r="E5" s="70" t="s">
        <v>142</v>
      </c>
      <c r="F5" s="70"/>
      <c r="G5" s="69" t="s">
        <v>143</v>
      </c>
      <c r="H5" s="71" t="s">
        <v>144</v>
      </c>
      <c r="I5" s="170" t="s">
        <v>2</v>
      </c>
      <c r="J5" s="69" t="s">
        <v>10</v>
      </c>
    </row>
    <row r="6" spans="2:10" s="2" customFormat="1" ht="15" customHeight="1">
      <c r="B6" s="79"/>
      <c r="C6" s="75">
        <f>C122</f>
        <v>1239200.35</v>
      </c>
      <c r="D6" s="74">
        <f>D122</f>
        <v>1171723.1399999997</v>
      </c>
      <c r="E6" s="76"/>
      <c r="F6" s="76"/>
      <c r="G6" s="77"/>
      <c r="H6" s="76"/>
      <c r="I6" s="171"/>
      <c r="J6" s="80"/>
    </row>
    <row r="7" spans="2:12" s="194" customFormat="1" ht="15" customHeight="1">
      <c r="B7" s="215" t="s">
        <v>410</v>
      </c>
      <c r="C7" s="189">
        <v>10000</v>
      </c>
      <c r="D7" s="189"/>
      <c r="E7" s="212">
        <v>42310</v>
      </c>
      <c r="F7" s="213"/>
      <c r="G7" s="213" t="s">
        <v>411</v>
      </c>
      <c r="H7" s="212">
        <v>42310</v>
      </c>
      <c r="I7" s="50" t="s">
        <v>70</v>
      </c>
      <c r="J7" s="214" t="s">
        <v>207</v>
      </c>
      <c r="K7" s="56" t="s">
        <v>92</v>
      </c>
      <c r="L7" s="2"/>
    </row>
    <row r="8" spans="2:11" s="194" customFormat="1" ht="15" customHeight="1">
      <c r="B8" s="216" t="s">
        <v>541</v>
      </c>
      <c r="C8" s="189">
        <v>1.05</v>
      </c>
      <c r="D8" s="189" t="s">
        <v>5</v>
      </c>
      <c r="E8" s="212">
        <v>42310</v>
      </c>
      <c r="F8" s="213"/>
      <c r="G8" s="213" t="s">
        <v>452</v>
      </c>
      <c r="H8" s="212">
        <v>42310</v>
      </c>
      <c r="I8" s="25" t="s">
        <v>69</v>
      </c>
      <c r="J8" s="214" t="s">
        <v>444</v>
      </c>
      <c r="K8" s="57" t="s">
        <v>92</v>
      </c>
    </row>
    <row r="9" spans="2:11" s="194" customFormat="1" ht="15" customHeight="1">
      <c r="B9" s="216" t="s">
        <v>542</v>
      </c>
      <c r="C9" s="189">
        <v>50</v>
      </c>
      <c r="D9" s="189" t="s">
        <v>5</v>
      </c>
      <c r="E9" s="212">
        <v>42310</v>
      </c>
      <c r="F9" s="213"/>
      <c r="G9" s="213" t="s">
        <v>453</v>
      </c>
      <c r="H9" s="212">
        <v>42310</v>
      </c>
      <c r="I9" s="25" t="s">
        <v>69</v>
      </c>
      <c r="J9" s="214" t="s">
        <v>233</v>
      </c>
      <c r="K9" s="57" t="s">
        <v>92</v>
      </c>
    </row>
    <row r="10" spans="2:11" s="194" customFormat="1" ht="15" customHeight="1">
      <c r="B10" s="216" t="s">
        <v>543</v>
      </c>
      <c r="C10" s="189">
        <v>500</v>
      </c>
      <c r="D10" s="189" t="s">
        <v>5</v>
      </c>
      <c r="E10" s="212">
        <v>42310</v>
      </c>
      <c r="F10" s="213"/>
      <c r="G10" s="213" t="s">
        <v>454</v>
      </c>
      <c r="H10" s="212">
        <v>42310</v>
      </c>
      <c r="I10" s="25" t="s">
        <v>69</v>
      </c>
      <c r="J10" s="214" t="s">
        <v>232</v>
      </c>
      <c r="K10" s="57" t="s">
        <v>92</v>
      </c>
    </row>
    <row r="11" spans="2:11" s="194" customFormat="1" ht="15" customHeight="1">
      <c r="B11" s="216" t="s">
        <v>206</v>
      </c>
      <c r="C11" s="189" t="s">
        <v>5</v>
      </c>
      <c r="D11" s="189">
        <v>51.05</v>
      </c>
      <c r="E11" s="212">
        <v>42310</v>
      </c>
      <c r="F11" s="213"/>
      <c r="G11" s="213" t="s">
        <v>239</v>
      </c>
      <c r="H11" s="212">
        <v>42310</v>
      </c>
      <c r="I11" s="25" t="s">
        <v>69</v>
      </c>
      <c r="J11" s="214" t="s">
        <v>202</v>
      </c>
      <c r="K11" s="57" t="s">
        <v>92</v>
      </c>
    </row>
    <row r="12" spans="2:11" s="194" customFormat="1" ht="15" customHeight="1">
      <c r="B12" s="216" t="s">
        <v>206</v>
      </c>
      <c r="C12" s="189" t="s">
        <v>5</v>
      </c>
      <c r="D12" s="189">
        <v>500</v>
      </c>
      <c r="E12" s="212">
        <v>42310</v>
      </c>
      <c r="F12" s="213"/>
      <c r="G12" s="213" t="s">
        <v>239</v>
      </c>
      <c r="H12" s="212">
        <v>42310</v>
      </c>
      <c r="I12" s="25" t="s">
        <v>69</v>
      </c>
      <c r="J12" s="214" t="s">
        <v>202</v>
      </c>
      <c r="K12" s="57" t="s">
        <v>92</v>
      </c>
    </row>
    <row r="13" spans="2:12" s="194" customFormat="1" ht="15" customHeight="1">
      <c r="B13" s="215" t="s">
        <v>201</v>
      </c>
      <c r="C13" s="189"/>
      <c r="D13" s="189">
        <v>10000</v>
      </c>
      <c r="E13" s="212">
        <v>42311</v>
      </c>
      <c r="F13" s="213"/>
      <c r="G13" s="213" t="s">
        <v>412</v>
      </c>
      <c r="H13" s="212">
        <v>42311</v>
      </c>
      <c r="I13" s="50" t="s">
        <v>70</v>
      </c>
      <c r="J13" s="214" t="s">
        <v>202</v>
      </c>
      <c r="K13" s="56" t="s">
        <v>92</v>
      </c>
      <c r="L13" s="2"/>
    </row>
    <row r="14" spans="2:11" s="194" customFormat="1" ht="15" customHeight="1">
      <c r="B14" s="216" t="s">
        <v>544</v>
      </c>
      <c r="C14" s="189">
        <v>1200</v>
      </c>
      <c r="D14" s="189" t="s">
        <v>5</v>
      </c>
      <c r="E14" s="212">
        <v>42313</v>
      </c>
      <c r="F14" s="213"/>
      <c r="G14" s="213" t="s">
        <v>455</v>
      </c>
      <c r="H14" s="212">
        <v>42313</v>
      </c>
      <c r="I14" s="25" t="s">
        <v>69</v>
      </c>
      <c r="J14" s="214" t="s">
        <v>234</v>
      </c>
      <c r="K14" s="57" t="s">
        <v>92</v>
      </c>
    </row>
    <row r="15" spans="2:11" s="194" customFormat="1" ht="15" customHeight="1">
      <c r="B15" s="216" t="s">
        <v>206</v>
      </c>
      <c r="C15" s="189" t="s">
        <v>5</v>
      </c>
      <c r="D15" s="189">
        <v>1200</v>
      </c>
      <c r="E15" s="212">
        <v>42313</v>
      </c>
      <c r="F15" s="213"/>
      <c r="G15" s="213" t="s">
        <v>239</v>
      </c>
      <c r="H15" s="212">
        <v>42313</v>
      </c>
      <c r="I15" s="25" t="s">
        <v>69</v>
      </c>
      <c r="J15" s="214" t="s">
        <v>202</v>
      </c>
      <c r="K15" s="57" t="s">
        <v>92</v>
      </c>
    </row>
    <row r="16" spans="2:12" s="194" customFormat="1" ht="15" customHeight="1">
      <c r="B16" s="216" t="s">
        <v>231</v>
      </c>
      <c r="C16" s="189">
        <v>206.8</v>
      </c>
      <c r="D16" s="189"/>
      <c r="E16" s="212">
        <v>42317</v>
      </c>
      <c r="F16" s="213"/>
      <c r="G16" s="213" t="s">
        <v>413</v>
      </c>
      <c r="H16" s="212">
        <v>42317</v>
      </c>
      <c r="I16" s="50" t="s">
        <v>70</v>
      </c>
      <c r="J16" s="214" t="s">
        <v>199</v>
      </c>
      <c r="K16" s="56" t="s">
        <v>92</v>
      </c>
      <c r="L16" s="2"/>
    </row>
    <row r="17" spans="2:11" s="194" customFormat="1" ht="15" customHeight="1">
      <c r="B17" s="216" t="s">
        <v>545</v>
      </c>
      <c r="C17" s="189">
        <v>50</v>
      </c>
      <c r="D17" s="189" t="s">
        <v>5</v>
      </c>
      <c r="E17" s="212">
        <v>42317</v>
      </c>
      <c r="F17" s="213"/>
      <c r="G17" s="213" t="s">
        <v>456</v>
      </c>
      <c r="H17" s="212">
        <v>42317</v>
      </c>
      <c r="I17" s="25" t="s">
        <v>69</v>
      </c>
      <c r="J17" s="214" t="s">
        <v>233</v>
      </c>
      <c r="K17" s="57" t="s">
        <v>92</v>
      </c>
    </row>
    <row r="18" spans="2:11" s="194" customFormat="1" ht="15" customHeight="1">
      <c r="B18" s="216" t="s">
        <v>546</v>
      </c>
      <c r="C18" s="189">
        <v>5850</v>
      </c>
      <c r="D18" s="189" t="s">
        <v>5</v>
      </c>
      <c r="E18" s="212">
        <v>42317</v>
      </c>
      <c r="F18" s="213"/>
      <c r="G18" s="213" t="s">
        <v>457</v>
      </c>
      <c r="H18" s="212">
        <v>42317</v>
      </c>
      <c r="I18" s="25" t="s">
        <v>69</v>
      </c>
      <c r="J18" s="214" t="s">
        <v>196</v>
      </c>
      <c r="K18" s="57" t="s">
        <v>92</v>
      </c>
    </row>
    <row r="19" spans="2:11" s="194" customFormat="1" ht="15" customHeight="1">
      <c r="B19" s="216" t="s">
        <v>206</v>
      </c>
      <c r="C19" s="189" t="s">
        <v>5</v>
      </c>
      <c r="D19" s="189">
        <v>50</v>
      </c>
      <c r="E19" s="212">
        <v>42317</v>
      </c>
      <c r="F19" s="213"/>
      <c r="G19" s="213" t="s">
        <v>239</v>
      </c>
      <c r="H19" s="212">
        <v>42317</v>
      </c>
      <c r="I19" s="25" t="s">
        <v>69</v>
      </c>
      <c r="J19" s="214" t="s">
        <v>202</v>
      </c>
      <c r="K19" s="57" t="s">
        <v>92</v>
      </c>
    </row>
    <row r="20" spans="2:11" s="194" customFormat="1" ht="15" customHeight="1">
      <c r="B20" s="216" t="s">
        <v>206</v>
      </c>
      <c r="C20" s="189" t="s">
        <v>5</v>
      </c>
      <c r="D20" s="189">
        <v>5850</v>
      </c>
      <c r="E20" s="212">
        <v>42317</v>
      </c>
      <c r="F20" s="213"/>
      <c r="G20" s="213" t="s">
        <v>239</v>
      </c>
      <c r="H20" s="212">
        <v>42317</v>
      </c>
      <c r="I20" s="25" t="s">
        <v>69</v>
      </c>
      <c r="J20" s="214" t="s">
        <v>202</v>
      </c>
      <c r="K20" s="57" t="s">
        <v>92</v>
      </c>
    </row>
    <row r="21" spans="2:12" s="194" customFormat="1" ht="15" customHeight="1">
      <c r="B21" s="215" t="s">
        <v>201</v>
      </c>
      <c r="C21" s="189"/>
      <c r="D21" s="189">
        <v>206.8</v>
      </c>
      <c r="E21" s="212">
        <v>42318</v>
      </c>
      <c r="F21" s="213"/>
      <c r="G21" s="213" t="s">
        <v>414</v>
      </c>
      <c r="H21" s="212">
        <v>42318</v>
      </c>
      <c r="I21" s="50" t="s">
        <v>70</v>
      </c>
      <c r="J21" s="214" t="s">
        <v>202</v>
      </c>
      <c r="K21" s="56" t="s">
        <v>92</v>
      </c>
      <c r="L21" s="2"/>
    </row>
    <row r="22" spans="2:11" s="194" customFormat="1" ht="15" customHeight="1">
      <c r="B22" s="216" t="s">
        <v>547</v>
      </c>
      <c r="C22" s="189">
        <v>50</v>
      </c>
      <c r="D22" s="189" t="s">
        <v>5</v>
      </c>
      <c r="E22" s="212">
        <v>42318</v>
      </c>
      <c r="F22" s="213"/>
      <c r="G22" s="213" t="s">
        <v>458</v>
      </c>
      <c r="H22" s="212">
        <v>42318</v>
      </c>
      <c r="I22" s="25" t="s">
        <v>69</v>
      </c>
      <c r="J22" s="214" t="s">
        <v>235</v>
      </c>
      <c r="K22" s="57" t="s">
        <v>92</v>
      </c>
    </row>
    <row r="23" spans="2:11" s="194" customFormat="1" ht="15" customHeight="1">
      <c r="B23" s="216" t="s">
        <v>550</v>
      </c>
      <c r="C23" s="189">
        <v>1800</v>
      </c>
      <c r="D23" s="189" t="s">
        <v>5</v>
      </c>
      <c r="E23" s="212">
        <v>42318</v>
      </c>
      <c r="F23" s="213"/>
      <c r="G23" s="213" t="s">
        <v>459</v>
      </c>
      <c r="H23" s="212">
        <v>42318</v>
      </c>
      <c r="I23" s="25" t="s">
        <v>69</v>
      </c>
      <c r="J23" s="214" t="s">
        <v>551</v>
      </c>
      <c r="K23" s="57" t="s">
        <v>92</v>
      </c>
    </row>
    <row r="24" spans="2:11" s="194" customFormat="1" ht="15" customHeight="1">
      <c r="B24" s="216" t="s">
        <v>206</v>
      </c>
      <c r="C24" s="189" t="s">
        <v>5</v>
      </c>
      <c r="D24" s="189">
        <v>1850</v>
      </c>
      <c r="E24" s="212">
        <v>42318</v>
      </c>
      <c r="F24" s="213"/>
      <c r="G24" s="213" t="s">
        <v>239</v>
      </c>
      <c r="H24" s="212">
        <v>42318</v>
      </c>
      <c r="I24" s="25" t="s">
        <v>69</v>
      </c>
      <c r="J24" s="214" t="s">
        <v>202</v>
      </c>
      <c r="K24" s="57" t="s">
        <v>92</v>
      </c>
    </row>
    <row r="25" spans="2:12" s="194" customFormat="1" ht="15" customHeight="1">
      <c r="B25" s="215" t="s">
        <v>184</v>
      </c>
      <c r="C25" s="189">
        <v>1000</v>
      </c>
      <c r="D25" s="189"/>
      <c r="E25" s="212">
        <v>42319</v>
      </c>
      <c r="F25" s="213"/>
      <c r="G25" s="213" t="s">
        <v>6</v>
      </c>
      <c r="H25" s="212">
        <v>42319</v>
      </c>
      <c r="I25" s="50" t="s">
        <v>70</v>
      </c>
      <c r="J25" s="214" t="s">
        <v>240</v>
      </c>
      <c r="K25" s="56" t="s">
        <v>92</v>
      </c>
      <c r="L25" s="2"/>
    </row>
    <row r="26" spans="2:12" s="194" customFormat="1" ht="15" customHeight="1">
      <c r="B26" s="215" t="s">
        <v>201</v>
      </c>
      <c r="C26" s="189"/>
      <c r="D26" s="189">
        <v>1000</v>
      </c>
      <c r="E26" s="212">
        <v>42320</v>
      </c>
      <c r="F26" s="213"/>
      <c r="G26" s="213" t="s">
        <v>415</v>
      </c>
      <c r="H26" s="212">
        <v>42320</v>
      </c>
      <c r="I26" s="50" t="s">
        <v>70</v>
      </c>
      <c r="J26" s="214" t="s">
        <v>202</v>
      </c>
      <c r="K26" s="56" t="s">
        <v>92</v>
      </c>
      <c r="L26" s="2"/>
    </row>
    <row r="27" spans="2:11" s="194" customFormat="1" ht="15" customHeight="1">
      <c r="B27" s="216" t="s">
        <v>548</v>
      </c>
      <c r="C27" s="189">
        <v>1200</v>
      </c>
      <c r="D27" s="189" t="s">
        <v>5</v>
      </c>
      <c r="E27" s="212">
        <v>42320</v>
      </c>
      <c r="F27" s="213"/>
      <c r="G27" s="213" t="s">
        <v>460</v>
      </c>
      <c r="H27" s="212">
        <v>42320</v>
      </c>
      <c r="I27" s="25" t="s">
        <v>69</v>
      </c>
      <c r="J27" s="214" t="s">
        <v>549</v>
      </c>
      <c r="K27" s="57" t="s">
        <v>92</v>
      </c>
    </row>
    <row r="28" spans="2:11" s="194" customFormat="1" ht="15" customHeight="1">
      <c r="B28" s="216" t="s">
        <v>206</v>
      </c>
      <c r="C28" s="189" t="s">
        <v>5</v>
      </c>
      <c r="D28" s="189">
        <v>1200</v>
      </c>
      <c r="E28" s="212">
        <v>42320</v>
      </c>
      <c r="F28" s="213"/>
      <c r="G28" s="213" t="s">
        <v>239</v>
      </c>
      <c r="H28" s="212">
        <v>42320</v>
      </c>
      <c r="I28" s="25" t="s">
        <v>69</v>
      </c>
      <c r="J28" s="214" t="s">
        <v>202</v>
      </c>
      <c r="K28" s="57" t="s">
        <v>92</v>
      </c>
    </row>
    <row r="29" spans="2:11" s="194" customFormat="1" ht="15" customHeight="1">
      <c r="B29" s="216" t="s">
        <v>552</v>
      </c>
      <c r="C29" s="189">
        <v>50</v>
      </c>
      <c r="D29" s="189" t="s">
        <v>5</v>
      </c>
      <c r="E29" s="212">
        <v>42324</v>
      </c>
      <c r="F29" s="213"/>
      <c r="G29" s="213" t="s">
        <v>461</v>
      </c>
      <c r="H29" s="212">
        <v>42324</v>
      </c>
      <c r="I29" s="25" t="s">
        <v>69</v>
      </c>
      <c r="J29" s="214" t="s">
        <v>233</v>
      </c>
      <c r="K29" s="57" t="s">
        <v>92</v>
      </c>
    </row>
    <row r="30" spans="2:11" s="194" customFormat="1" ht="15" customHeight="1">
      <c r="B30" s="216" t="s">
        <v>553</v>
      </c>
      <c r="C30" s="189">
        <v>9750</v>
      </c>
      <c r="D30" s="189" t="s">
        <v>5</v>
      </c>
      <c r="E30" s="212">
        <v>42324</v>
      </c>
      <c r="F30" s="213"/>
      <c r="G30" s="213" t="s">
        <v>462</v>
      </c>
      <c r="H30" s="212">
        <v>42324</v>
      </c>
      <c r="I30" s="25" t="s">
        <v>69</v>
      </c>
      <c r="J30" s="214" t="s">
        <v>196</v>
      </c>
      <c r="K30" s="57" t="s">
        <v>92</v>
      </c>
    </row>
    <row r="31" spans="2:11" s="194" customFormat="1" ht="15" customHeight="1">
      <c r="B31" s="216" t="s">
        <v>206</v>
      </c>
      <c r="C31" s="189" t="s">
        <v>5</v>
      </c>
      <c r="D31" s="189">
        <v>50</v>
      </c>
      <c r="E31" s="212">
        <v>42324</v>
      </c>
      <c r="F31" s="213"/>
      <c r="G31" s="213" t="s">
        <v>239</v>
      </c>
      <c r="H31" s="212">
        <v>42324</v>
      </c>
      <c r="I31" s="25" t="s">
        <v>69</v>
      </c>
      <c r="J31" s="214" t="s">
        <v>202</v>
      </c>
      <c r="K31" s="57" t="s">
        <v>92</v>
      </c>
    </row>
    <row r="32" spans="2:11" s="194" customFormat="1" ht="15" customHeight="1">
      <c r="B32" s="216" t="s">
        <v>206</v>
      </c>
      <c r="C32" s="189" t="s">
        <v>5</v>
      </c>
      <c r="D32" s="189">
        <v>9750</v>
      </c>
      <c r="E32" s="212">
        <v>42324</v>
      </c>
      <c r="F32" s="213"/>
      <c r="G32" s="213" t="s">
        <v>239</v>
      </c>
      <c r="H32" s="212">
        <v>42324</v>
      </c>
      <c r="I32" s="25" t="s">
        <v>69</v>
      </c>
      <c r="J32" s="214" t="s">
        <v>202</v>
      </c>
      <c r="K32" s="57" t="s">
        <v>92</v>
      </c>
    </row>
    <row r="33" spans="2:11" s="194" customFormat="1" ht="15" customHeight="1">
      <c r="B33" s="216" t="s">
        <v>555</v>
      </c>
      <c r="C33" s="189">
        <v>1170</v>
      </c>
      <c r="D33" s="189" t="s">
        <v>5</v>
      </c>
      <c r="E33" s="212">
        <v>42326</v>
      </c>
      <c r="F33" s="213"/>
      <c r="G33" s="213" t="s">
        <v>465</v>
      </c>
      <c r="H33" s="212">
        <v>42326</v>
      </c>
      <c r="I33" s="25" t="s">
        <v>69</v>
      </c>
      <c r="J33" s="214" t="s">
        <v>196</v>
      </c>
      <c r="K33" s="57" t="s">
        <v>92</v>
      </c>
    </row>
    <row r="34" spans="2:11" s="194" customFormat="1" ht="15" customHeight="1">
      <c r="B34" s="216" t="s">
        <v>419</v>
      </c>
      <c r="C34" s="189">
        <v>100000</v>
      </c>
      <c r="D34" s="189" t="s">
        <v>5</v>
      </c>
      <c r="E34" s="212">
        <v>42326</v>
      </c>
      <c r="F34" s="213"/>
      <c r="G34" s="213" t="s">
        <v>463</v>
      </c>
      <c r="H34" s="212">
        <v>42326</v>
      </c>
      <c r="I34" s="25" t="s">
        <v>69</v>
      </c>
      <c r="J34" s="214" t="s">
        <v>554</v>
      </c>
      <c r="K34" s="57" t="s">
        <v>92</v>
      </c>
    </row>
    <row r="35" spans="2:11" s="194" customFormat="1" ht="15" customHeight="1">
      <c r="B35" s="216" t="s">
        <v>420</v>
      </c>
      <c r="C35" s="189" t="s">
        <v>5</v>
      </c>
      <c r="D35" s="189">
        <v>1170</v>
      </c>
      <c r="E35" s="212">
        <v>42326</v>
      </c>
      <c r="F35" s="213"/>
      <c r="G35" s="213" t="s">
        <v>464</v>
      </c>
      <c r="H35" s="212">
        <v>42326</v>
      </c>
      <c r="I35" s="25" t="s">
        <v>69</v>
      </c>
      <c r="J35" s="214" t="s">
        <v>202</v>
      </c>
      <c r="K35" s="57" t="s">
        <v>92</v>
      </c>
    </row>
    <row r="36" spans="2:11" s="194" customFormat="1" ht="15" customHeight="1">
      <c r="B36" s="216" t="s">
        <v>420</v>
      </c>
      <c r="C36" s="189" t="s">
        <v>5</v>
      </c>
      <c r="D36" s="189">
        <v>27347.18</v>
      </c>
      <c r="E36" s="212">
        <v>42326</v>
      </c>
      <c r="F36" s="213"/>
      <c r="G36" s="213" t="s">
        <v>464</v>
      </c>
      <c r="H36" s="212">
        <v>42326</v>
      </c>
      <c r="I36" s="25" t="s">
        <v>69</v>
      </c>
      <c r="J36" s="214" t="s">
        <v>202</v>
      </c>
      <c r="K36" s="57" t="s">
        <v>92</v>
      </c>
    </row>
    <row r="37" spans="2:11" s="194" customFormat="1" ht="15" customHeight="1">
      <c r="B37" s="216" t="s">
        <v>206</v>
      </c>
      <c r="C37" s="189" t="s">
        <v>5</v>
      </c>
      <c r="D37" s="189">
        <v>72652.82</v>
      </c>
      <c r="E37" s="212">
        <v>42326</v>
      </c>
      <c r="F37" s="213"/>
      <c r="G37" s="213" t="s">
        <v>239</v>
      </c>
      <c r="H37" s="212">
        <v>42326</v>
      </c>
      <c r="I37" s="25" t="s">
        <v>69</v>
      </c>
      <c r="J37" s="214" t="s">
        <v>202</v>
      </c>
      <c r="K37" s="57" t="s">
        <v>92</v>
      </c>
    </row>
    <row r="38" spans="2:11" s="194" customFormat="1" ht="15" customHeight="1">
      <c r="B38" s="216" t="s">
        <v>421</v>
      </c>
      <c r="C38" s="189">
        <v>650000</v>
      </c>
      <c r="D38" s="189" t="s">
        <v>5</v>
      </c>
      <c r="E38" s="212">
        <v>42327</v>
      </c>
      <c r="F38" s="213"/>
      <c r="G38" s="213" t="s">
        <v>466</v>
      </c>
      <c r="H38" s="212">
        <v>42327</v>
      </c>
      <c r="I38" s="25" t="s">
        <v>69</v>
      </c>
      <c r="J38" s="214" t="s">
        <v>445</v>
      </c>
      <c r="K38" s="57" t="s">
        <v>92</v>
      </c>
    </row>
    <row r="39" spans="2:11" s="194" customFormat="1" ht="15" customHeight="1">
      <c r="B39" s="216" t="s">
        <v>423</v>
      </c>
      <c r="C39" s="189" t="s">
        <v>5</v>
      </c>
      <c r="D39" s="189">
        <v>500</v>
      </c>
      <c r="E39" s="212">
        <v>42327</v>
      </c>
      <c r="F39" s="213"/>
      <c r="G39" s="213" t="s">
        <v>469</v>
      </c>
      <c r="H39" s="212">
        <v>42327</v>
      </c>
      <c r="I39" s="25" t="s">
        <v>69</v>
      </c>
      <c r="J39" s="214" t="s">
        <v>7</v>
      </c>
      <c r="K39" s="57" t="s">
        <v>92</v>
      </c>
    </row>
    <row r="40" spans="2:11" s="194" customFormat="1" ht="15" customHeight="1">
      <c r="B40" s="216" t="s">
        <v>422</v>
      </c>
      <c r="C40" s="189" t="s">
        <v>5</v>
      </c>
      <c r="D40" s="189">
        <v>2990.77</v>
      </c>
      <c r="E40" s="212">
        <v>42327</v>
      </c>
      <c r="F40" s="213"/>
      <c r="G40" s="213" t="s">
        <v>467</v>
      </c>
      <c r="H40" s="212">
        <v>42311</v>
      </c>
      <c r="I40" s="25" t="s">
        <v>69</v>
      </c>
      <c r="J40" s="214" t="s">
        <v>202</v>
      </c>
      <c r="K40" s="57" t="s">
        <v>92</v>
      </c>
    </row>
    <row r="41" spans="2:11" s="194" customFormat="1" ht="15" customHeight="1">
      <c r="B41" s="216" t="s">
        <v>569</v>
      </c>
      <c r="C41" s="189" t="s">
        <v>5</v>
      </c>
      <c r="D41" s="189">
        <v>50000</v>
      </c>
      <c r="E41" s="212">
        <v>42327</v>
      </c>
      <c r="F41" s="213"/>
      <c r="G41" s="213" t="s">
        <v>468</v>
      </c>
      <c r="H41" s="212">
        <v>42327</v>
      </c>
      <c r="I41" s="25" t="s">
        <v>69</v>
      </c>
      <c r="J41" s="214" t="s">
        <v>208</v>
      </c>
      <c r="K41" s="57" t="s">
        <v>92</v>
      </c>
    </row>
    <row r="42" spans="2:11" s="194" customFormat="1" ht="15" customHeight="1">
      <c r="B42" s="216" t="s">
        <v>420</v>
      </c>
      <c r="C42" s="189" t="s">
        <v>5</v>
      </c>
      <c r="D42" s="189">
        <v>252297.72</v>
      </c>
      <c r="E42" s="212">
        <v>42327</v>
      </c>
      <c r="F42" s="213"/>
      <c r="G42" s="213" t="s">
        <v>464</v>
      </c>
      <c r="H42" s="212">
        <v>42327</v>
      </c>
      <c r="I42" s="25" t="s">
        <v>69</v>
      </c>
      <c r="J42" s="214" t="s">
        <v>202</v>
      </c>
      <c r="K42" s="57" t="s">
        <v>92</v>
      </c>
    </row>
    <row r="43" spans="2:11" s="194" customFormat="1" ht="15" customHeight="1">
      <c r="B43" s="216" t="s">
        <v>425</v>
      </c>
      <c r="C43" s="189" t="s">
        <v>5</v>
      </c>
      <c r="D43" s="189">
        <v>186</v>
      </c>
      <c r="E43" s="212">
        <v>42328</v>
      </c>
      <c r="F43" s="213"/>
      <c r="G43" s="213" t="s">
        <v>471</v>
      </c>
      <c r="H43" s="212">
        <v>42328</v>
      </c>
      <c r="I43" s="25" t="s">
        <v>69</v>
      </c>
      <c r="J43" s="214" t="s">
        <v>7</v>
      </c>
      <c r="K43" s="57" t="s">
        <v>92</v>
      </c>
    </row>
    <row r="44" spans="2:11" s="194" customFormat="1" ht="15" customHeight="1">
      <c r="B44" s="216" t="s">
        <v>424</v>
      </c>
      <c r="C44" s="189" t="s">
        <v>5</v>
      </c>
      <c r="D44" s="189">
        <v>1800</v>
      </c>
      <c r="E44" s="212">
        <v>42328</v>
      </c>
      <c r="F44" s="213"/>
      <c r="G44" s="213" t="s">
        <v>470</v>
      </c>
      <c r="H44" s="212">
        <v>42328</v>
      </c>
      <c r="I44" s="25" t="s">
        <v>69</v>
      </c>
      <c r="J44" s="214" t="s">
        <v>7</v>
      </c>
      <c r="K44" s="57" t="s">
        <v>92</v>
      </c>
    </row>
    <row r="45" spans="2:11" s="194" customFormat="1" ht="15" customHeight="1">
      <c r="B45" s="216" t="s">
        <v>571</v>
      </c>
      <c r="C45" s="189" t="s">
        <v>5</v>
      </c>
      <c r="D45" s="189">
        <v>2559.24</v>
      </c>
      <c r="E45" s="212">
        <v>42328</v>
      </c>
      <c r="F45" s="213"/>
      <c r="G45" s="213" t="s">
        <v>490</v>
      </c>
      <c r="H45" s="212">
        <v>42328</v>
      </c>
      <c r="I45" s="25" t="s">
        <v>69</v>
      </c>
      <c r="J45" s="179" t="s">
        <v>186</v>
      </c>
      <c r="K45" s="57" t="s">
        <v>92</v>
      </c>
    </row>
    <row r="46" spans="2:11" s="194" customFormat="1" ht="15" customHeight="1">
      <c r="B46" s="216" t="s">
        <v>192</v>
      </c>
      <c r="C46" s="189" t="s">
        <v>5</v>
      </c>
      <c r="D46" s="189">
        <v>3981.29</v>
      </c>
      <c r="E46" s="212">
        <v>42328</v>
      </c>
      <c r="F46" s="213"/>
      <c r="G46" s="213" t="s">
        <v>482</v>
      </c>
      <c r="H46" s="212">
        <v>42328</v>
      </c>
      <c r="I46" s="25" t="s">
        <v>69</v>
      </c>
      <c r="J46" s="179" t="s">
        <v>186</v>
      </c>
      <c r="K46" s="57" t="s">
        <v>92</v>
      </c>
    </row>
    <row r="47" spans="2:11" s="194" customFormat="1" ht="15" customHeight="1">
      <c r="B47" s="216" t="s">
        <v>190</v>
      </c>
      <c r="C47" s="189" t="s">
        <v>5</v>
      </c>
      <c r="D47" s="189">
        <v>4000</v>
      </c>
      <c r="E47" s="212">
        <v>42328</v>
      </c>
      <c r="F47" s="213"/>
      <c r="G47" s="213" t="s">
        <v>472</v>
      </c>
      <c r="H47" s="212">
        <v>42328</v>
      </c>
      <c r="I47" s="25" t="s">
        <v>69</v>
      </c>
      <c r="J47" s="179" t="s">
        <v>186</v>
      </c>
      <c r="K47" s="57" t="s">
        <v>92</v>
      </c>
    </row>
    <row r="48" spans="2:11" s="194" customFormat="1" ht="15" customHeight="1">
      <c r="B48" s="216" t="s">
        <v>194</v>
      </c>
      <c r="C48" s="189" t="s">
        <v>5</v>
      </c>
      <c r="D48" s="189">
        <v>4000</v>
      </c>
      <c r="E48" s="212">
        <v>42328</v>
      </c>
      <c r="F48" s="213"/>
      <c r="G48" s="213" t="s">
        <v>473</v>
      </c>
      <c r="H48" s="212">
        <v>42328</v>
      </c>
      <c r="I48" s="25" t="s">
        <v>69</v>
      </c>
      <c r="J48" s="179" t="s">
        <v>186</v>
      </c>
      <c r="K48" s="57" t="s">
        <v>92</v>
      </c>
    </row>
    <row r="49" spans="2:11" s="194" customFormat="1" ht="15" customHeight="1">
      <c r="B49" s="216" t="s">
        <v>189</v>
      </c>
      <c r="C49" s="189" t="s">
        <v>5</v>
      </c>
      <c r="D49" s="189">
        <v>4000</v>
      </c>
      <c r="E49" s="212">
        <v>42328</v>
      </c>
      <c r="F49" s="213"/>
      <c r="G49" s="213" t="s">
        <v>474</v>
      </c>
      <c r="H49" s="212">
        <v>42328</v>
      </c>
      <c r="I49" s="25" t="s">
        <v>69</v>
      </c>
      <c r="J49" s="179" t="s">
        <v>186</v>
      </c>
      <c r="K49" s="57" t="s">
        <v>92</v>
      </c>
    </row>
    <row r="50" spans="2:11" s="194" customFormat="1" ht="15" customHeight="1">
      <c r="B50" s="216" t="s">
        <v>194</v>
      </c>
      <c r="C50" s="189" t="s">
        <v>5</v>
      </c>
      <c r="D50" s="189">
        <v>4000</v>
      </c>
      <c r="E50" s="212">
        <v>42328</v>
      </c>
      <c r="F50" s="213"/>
      <c r="G50" s="213" t="s">
        <v>475</v>
      </c>
      <c r="H50" s="212">
        <v>42328</v>
      </c>
      <c r="I50" s="25" t="s">
        <v>69</v>
      </c>
      <c r="J50" s="179" t="s">
        <v>186</v>
      </c>
      <c r="K50" s="57" t="s">
        <v>92</v>
      </c>
    </row>
    <row r="51" spans="2:11" s="194" customFormat="1" ht="15" customHeight="1">
      <c r="B51" s="216" t="s">
        <v>194</v>
      </c>
      <c r="C51" s="189" t="s">
        <v>5</v>
      </c>
      <c r="D51" s="189">
        <v>4000</v>
      </c>
      <c r="E51" s="212">
        <v>42328</v>
      </c>
      <c r="F51" s="213"/>
      <c r="G51" s="213" t="s">
        <v>477</v>
      </c>
      <c r="H51" s="212">
        <v>42328</v>
      </c>
      <c r="I51" s="25" t="s">
        <v>69</v>
      </c>
      <c r="J51" s="179" t="s">
        <v>186</v>
      </c>
      <c r="K51" s="57" t="s">
        <v>92</v>
      </c>
    </row>
    <row r="52" spans="2:11" s="194" customFormat="1" ht="15" customHeight="1">
      <c r="B52" s="216" t="s">
        <v>194</v>
      </c>
      <c r="C52" s="189" t="s">
        <v>5</v>
      </c>
      <c r="D52" s="189">
        <v>4000</v>
      </c>
      <c r="E52" s="212">
        <v>42328</v>
      </c>
      <c r="F52" s="213"/>
      <c r="G52" s="213" t="s">
        <v>478</v>
      </c>
      <c r="H52" s="212">
        <v>42328</v>
      </c>
      <c r="I52" s="25" t="s">
        <v>69</v>
      </c>
      <c r="J52" s="179" t="s">
        <v>186</v>
      </c>
      <c r="K52" s="57" t="s">
        <v>92</v>
      </c>
    </row>
    <row r="53" spans="2:11" s="194" customFormat="1" ht="15" customHeight="1">
      <c r="B53" s="216" t="s">
        <v>191</v>
      </c>
      <c r="C53" s="189" t="s">
        <v>5</v>
      </c>
      <c r="D53" s="189">
        <v>4000</v>
      </c>
      <c r="E53" s="212">
        <v>42328</v>
      </c>
      <c r="F53" s="213"/>
      <c r="G53" s="213" t="s">
        <v>479</v>
      </c>
      <c r="H53" s="212">
        <v>42328</v>
      </c>
      <c r="I53" s="25" t="s">
        <v>69</v>
      </c>
      <c r="J53" s="179" t="s">
        <v>186</v>
      </c>
      <c r="K53" s="57" t="s">
        <v>92</v>
      </c>
    </row>
    <row r="54" spans="2:11" s="194" customFormat="1" ht="15" customHeight="1">
      <c r="B54" s="216" t="s">
        <v>187</v>
      </c>
      <c r="C54" s="189" t="s">
        <v>5</v>
      </c>
      <c r="D54" s="189">
        <v>4000</v>
      </c>
      <c r="E54" s="212">
        <v>42328</v>
      </c>
      <c r="F54" s="213"/>
      <c r="G54" s="213" t="s">
        <v>467</v>
      </c>
      <c r="H54" s="212">
        <v>42328</v>
      </c>
      <c r="I54" s="25" t="s">
        <v>69</v>
      </c>
      <c r="J54" s="179" t="s">
        <v>186</v>
      </c>
      <c r="K54" s="57" t="s">
        <v>92</v>
      </c>
    </row>
    <row r="55" spans="2:11" s="194" customFormat="1" ht="15" customHeight="1">
      <c r="B55" s="216" t="s">
        <v>193</v>
      </c>
      <c r="C55" s="189" t="s">
        <v>5</v>
      </c>
      <c r="D55" s="189">
        <v>4000</v>
      </c>
      <c r="E55" s="212">
        <v>42328</v>
      </c>
      <c r="F55" s="213"/>
      <c r="G55" s="213" t="s">
        <v>480</v>
      </c>
      <c r="H55" s="212">
        <v>42328</v>
      </c>
      <c r="I55" s="25" t="s">
        <v>69</v>
      </c>
      <c r="J55" s="179" t="s">
        <v>186</v>
      </c>
      <c r="K55" s="57" t="s">
        <v>92</v>
      </c>
    </row>
    <row r="56" spans="2:11" s="194" customFormat="1" ht="15" customHeight="1">
      <c r="B56" s="216" t="s">
        <v>194</v>
      </c>
      <c r="C56" s="189" t="s">
        <v>5</v>
      </c>
      <c r="D56" s="189">
        <v>4000</v>
      </c>
      <c r="E56" s="212">
        <v>42328</v>
      </c>
      <c r="F56" s="213"/>
      <c r="G56" s="213" t="s">
        <v>481</v>
      </c>
      <c r="H56" s="212">
        <v>42328</v>
      </c>
      <c r="I56" s="25" t="s">
        <v>69</v>
      </c>
      <c r="J56" s="179" t="s">
        <v>186</v>
      </c>
      <c r="K56" s="57" t="s">
        <v>92</v>
      </c>
    </row>
    <row r="57" spans="2:11" s="194" customFormat="1" ht="15" customHeight="1">
      <c r="B57" s="216" t="s">
        <v>197</v>
      </c>
      <c r="C57" s="189" t="s">
        <v>5</v>
      </c>
      <c r="D57" s="189">
        <v>4000</v>
      </c>
      <c r="E57" s="212">
        <v>42328</v>
      </c>
      <c r="F57" s="213"/>
      <c r="G57" s="213" t="s">
        <v>484</v>
      </c>
      <c r="H57" s="212">
        <v>42328</v>
      </c>
      <c r="I57" s="25" t="s">
        <v>69</v>
      </c>
      <c r="J57" s="179" t="s">
        <v>186</v>
      </c>
      <c r="K57" s="57" t="s">
        <v>92</v>
      </c>
    </row>
    <row r="58" spans="2:11" s="194" customFormat="1" ht="15" customHeight="1">
      <c r="B58" s="216" t="s">
        <v>189</v>
      </c>
      <c r="C58" s="189" t="s">
        <v>5</v>
      </c>
      <c r="D58" s="189">
        <v>4000</v>
      </c>
      <c r="E58" s="212">
        <v>42328</v>
      </c>
      <c r="F58" s="213"/>
      <c r="G58" s="213" t="s">
        <v>485</v>
      </c>
      <c r="H58" s="212">
        <v>42328</v>
      </c>
      <c r="I58" s="25" t="s">
        <v>69</v>
      </c>
      <c r="J58" s="179" t="s">
        <v>186</v>
      </c>
      <c r="K58" s="57" t="s">
        <v>92</v>
      </c>
    </row>
    <row r="59" spans="2:11" s="194" customFormat="1" ht="15" customHeight="1">
      <c r="B59" s="216" t="s">
        <v>194</v>
      </c>
      <c r="C59" s="189" t="s">
        <v>5</v>
      </c>
      <c r="D59" s="189">
        <v>4000</v>
      </c>
      <c r="E59" s="212">
        <v>42328</v>
      </c>
      <c r="F59" s="213"/>
      <c r="G59" s="213" t="s">
        <v>486</v>
      </c>
      <c r="H59" s="212">
        <v>42328</v>
      </c>
      <c r="I59" s="25" t="s">
        <v>69</v>
      </c>
      <c r="J59" s="179" t="s">
        <v>186</v>
      </c>
      <c r="K59" s="57" t="s">
        <v>92</v>
      </c>
    </row>
    <row r="60" spans="2:11" s="194" customFormat="1" ht="15" customHeight="1">
      <c r="B60" s="216" t="s">
        <v>194</v>
      </c>
      <c r="C60" s="189" t="s">
        <v>5</v>
      </c>
      <c r="D60" s="189">
        <v>4000</v>
      </c>
      <c r="E60" s="212">
        <v>42328</v>
      </c>
      <c r="F60" s="213"/>
      <c r="G60" s="213" t="s">
        <v>487</v>
      </c>
      <c r="H60" s="212">
        <v>42328</v>
      </c>
      <c r="I60" s="25" t="s">
        <v>69</v>
      </c>
      <c r="J60" s="179" t="s">
        <v>186</v>
      </c>
      <c r="K60" s="57" t="s">
        <v>92</v>
      </c>
    </row>
    <row r="61" spans="2:11" s="194" customFormat="1" ht="15" customHeight="1">
      <c r="B61" s="216" t="s">
        <v>191</v>
      </c>
      <c r="C61" s="189" t="s">
        <v>5</v>
      </c>
      <c r="D61" s="189">
        <v>4000</v>
      </c>
      <c r="E61" s="212">
        <v>42328</v>
      </c>
      <c r="F61" s="213"/>
      <c r="G61" s="213" t="s">
        <v>488</v>
      </c>
      <c r="H61" s="212">
        <v>42328</v>
      </c>
      <c r="I61" s="25" t="s">
        <v>69</v>
      </c>
      <c r="J61" s="179" t="s">
        <v>186</v>
      </c>
      <c r="K61" s="57" t="s">
        <v>92</v>
      </c>
    </row>
    <row r="62" spans="2:11" s="194" customFormat="1" ht="15" customHeight="1">
      <c r="B62" s="216" t="s">
        <v>193</v>
      </c>
      <c r="C62" s="189" t="s">
        <v>5</v>
      </c>
      <c r="D62" s="189">
        <v>4000</v>
      </c>
      <c r="E62" s="212">
        <v>42328</v>
      </c>
      <c r="F62" s="213"/>
      <c r="G62" s="213" t="s">
        <v>489</v>
      </c>
      <c r="H62" s="212">
        <v>42328</v>
      </c>
      <c r="I62" s="25" t="s">
        <v>69</v>
      </c>
      <c r="J62" s="179" t="s">
        <v>186</v>
      </c>
      <c r="K62" s="57" t="s">
        <v>92</v>
      </c>
    </row>
    <row r="63" spans="2:11" s="194" customFormat="1" ht="15" customHeight="1">
      <c r="B63" s="216" t="s">
        <v>194</v>
      </c>
      <c r="C63" s="189" t="s">
        <v>5</v>
      </c>
      <c r="D63" s="189">
        <v>4000</v>
      </c>
      <c r="E63" s="212">
        <v>42328</v>
      </c>
      <c r="F63" s="213"/>
      <c r="G63" s="213" t="s">
        <v>491</v>
      </c>
      <c r="H63" s="212">
        <v>42328</v>
      </c>
      <c r="I63" s="25" t="s">
        <v>69</v>
      </c>
      <c r="J63" s="179" t="s">
        <v>186</v>
      </c>
      <c r="K63" s="57" t="s">
        <v>92</v>
      </c>
    </row>
    <row r="64" spans="2:11" s="194" customFormat="1" ht="15" customHeight="1">
      <c r="B64" s="216" t="s">
        <v>185</v>
      </c>
      <c r="C64" s="189" t="s">
        <v>5</v>
      </c>
      <c r="D64" s="189">
        <v>4000</v>
      </c>
      <c r="E64" s="212">
        <v>42328</v>
      </c>
      <c r="F64" s="213"/>
      <c r="G64" s="213" t="s">
        <v>492</v>
      </c>
      <c r="H64" s="212">
        <v>42328</v>
      </c>
      <c r="I64" s="25" t="s">
        <v>69</v>
      </c>
      <c r="J64" s="179" t="s">
        <v>186</v>
      </c>
      <c r="K64" s="57" t="s">
        <v>92</v>
      </c>
    </row>
    <row r="65" spans="2:11" s="194" customFormat="1" ht="15" customHeight="1">
      <c r="B65" s="216" t="s">
        <v>194</v>
      </c>
      <c r="C65" s="189" t="s">
        <v>5</v>
      </c>
      <c r="D65" s="189">
        <v>4000</v>
      </c>
      <c r="E65" s="212">
        <v>42328</v>
      </c>
      <c r="F65" s="213"/>
      <c r="G65" s="213" t="s">
        <v>493</v>
      </c>
      <c r="H65" s="212">
        <v>42328</v>
      </c>
      <c r="I65" s="25" t="s">
        <v>69</v>
      </c>
      <c r="J65" s="179" t="s">
        <v>186</v>
      </c>
      <c r="K65" s="57" t="s">
        <v>92</v>
      </c>
    </row>
    <row r="66" spans="2:11" s="194" customFormat="1" ht="15" customHeight="1">
      <c r="B66" s="216" t="s">
        <v>193</v>
      </c>
      <c r="C66" s="189" t="s">
        <v>5</v>
      </c>
      <c r="D66" s="189">
        <v>4000</v>
      </c>
      <c r="E66" s="212">
        <v>42328</v>
      </c>
      <c r="F66" s="213"/>
      <c r="G66" s="213" t="s">
        <v>494</v>
      </c>
      <c r="H66" s="212">
        <v>42328</v>
      </c>
      <c r="I66" s="25" t="s">
        <v>69</v>
      </c>
      <c r="J66" s="179" t="s">
        <v>186</v>
      </c>
      <c r="K66" s="57" t="s">
        <v>92</v>
      </c>
    </row>
    <row r="67" spans="2:11" s="194" customFormat="1" ht="15" customHeight="1">
      <c r="B67" s="216" t="s">
        <v>194</v>
      </c>
      <c r="C67" s="189" t="s">
        <v>5</v>
      </c>
      <c r="D67" s="189">
        <v>4000</v>
      </c>
      <c r="E67" s="212">
        <v>42328</v>
      </c>
      <c r="F67" s="213"/>
      <c r="G67" s="213" t="s">
        <v>496</v>
      </c>
      <c r="H67" s="212">
        <v>42328</v>
      </c>
      <c r="I67" s="25" t="s">
        <v>69</v>
      </c>
      <c r="J67" s="179" t="s">
        <v>186</v>
      </c>
      <c r="K67" s="57" t="s">
        <v>92</v>
      </c>
    </row>
    <row r="68" spans="2:11" s="194" customFormat="1" ht="15" customHeight="1">
      <c r="B68" s="216" t="s">
        <v>194</v>
      </c>
      <c r="C68" s="189" t="s">
        <v>5</v>
      </c>
      <c r="D68" s="189">
        <v>4000</v>
      </c>
      <c r="E68" s="212">
        <v>42328</v>
      </c>
      <c r="F68" s="213"/>
      <c r="G68" s="213" t="s">
        <v>497</v>
      </c>
      <c r="H68" s="212">
        <v>42328</v>
      </c>
      <c r="I68" s="25" t="s">
        <v>69</v>
      </c>
      <c r="J68" s="179" t="s">
        <v>186</v>
      </c>
      <c r="K68" s="57" t="s">
        <v>92</v>
      </c>
    </row>
    <row r="69" spans="2:11" s="194" customFormat="1" ht="15" customHeight="1">
      <c r="B69" s="216" t="s">
        <v>188</v>
      </c>
      <c r="C69" s="189" t="s">
        <v>5</v>
      </c>
      <c r="D69" s="189">
        <v>4000</v>
      </c>
      <c r="E69" s="212">
        <v>42328</v>
      </c>
      <c r="F69" s="213"/>
      <c r="G69" s="213" t="s">
        <v>498</v>
      </c>
      <c r="H69" s="212">
        <v>42328</v>
      </c>
      <c r="I69" s="25" t="s">
        <v>69</v>
      </c>
      <c r="J69" s="179" t="s">
        <v>186</v>
      </c>
      <c r="K69" s="57" t="s">
        <v>92</v>
      </c>
    </row>
    <row r="70" spans="2:11" s="194" customFormat="1" ht="15" customHeight="1">
      <c r="B70" s="216" t="s">
        <v>191</v>
      </c>
      <c r="C70" s="189" t="s">
        <v>5</v>
      </c>
      <c r="D70" s="189">
        <v>4000</v>
      </c>
      <c r="E70" s="212">
        <v>42328</v>
      </c>
      <c r="F70" s="213"/>
      <c r="G70" s="213" t="s">
        <v>500</v>
      </c>
      <c r="H70" s="212">
        <v>42328</v>
      </c>
      <c r="I70" s="25" t="s">
        <v>69</v>
      </c>
      <c r="J70" s="179" t="s">
        <v>186</v>
      </c>
      <c r="K70" s="57" t="s">
        <v>92</v>
      </c>
    </row>
    <row r="71" spans="2:11" s="194" customFormat="1" ht="15" customHeight="1">
      <c r="B71" s="216" t="s">
        <v>194</v>
      </c>
      <c r="C71" s="189" t="s">
        <v>5</v>
      </c>
      <c r="D71" s="189">
        <v>4000</v>
      </c>
      <c r="E71" s="212">
        <v>42328</v>
      </c>
      <c r="F71" s="213"/>
      <c r="G71" s="213" t="s">
        <v>501</v>
      </c>
      <c r="H71" s="212">
        <v>42328</v>
      </c>
      <c r="I71" s="25" t="s">
        <v>69</v>
      </c>
      <c r="J71" s="179" t="s">
        <v>186</v>
      </c>
      <c r="K71" s="57" t="s">
        <v>92</v>
      </c>
    </row>
    <row r="72" spans="2:11" s="194" customFormat="1" ht="15" customHeight="1">
      <c r="B72" s="216" t="s">
        <v>247</v>
      </c>
      <c r="C72" s="189" t="s">
        <v>5</v>
      </c>
      <c r="D72" s="189">
        <v>4000</v>
      </c>
      <c r="E72" s="212">
        <v>42328</v>
      </c>
      <c r="F72" s="213"/>
      <c r="G72" s="213" t="s">
        <v>503</v>
      </c>
      <c r="H72" s="212">
        <v>42328</v>
      </c>
      <c r="I72" s="25" t="s">
        <v>69</v>
      </c>
      <c r="J72" s="179" t="s">
        <v>186</v>
      </c>
      <c r="K72" s="57" t="s">
        <v>92</v>
      </c>
    </row>
    <row r="73" spans="2:11" s="194" customFormat="1" ht="15" customHeight="1">
      <c r="B73" s="216" t="s">
        <v>193</v>
      </c>
      <c r="C73" s="189" t="s">
        <v>5</v>
      </c>
      <c r="D73" s="189">
        <v>4000</v>
      </c>
      <c r="E73" s="212">
        <v>42328</v>
      </c>
      <c r="F73" s="213"/>
      <c r="G73" s="213" t="s">
        <v>504</v>
      </c>
      <c r="H73" s="212">
        <v>42328</v>
      </c>
      <c r="I73" s="25" t="s">
        <v>69</v>
      </c>
      <c r="J73" s="179" t="s">
        <v>186</v>
      </c>
      <c r="K73" s="57" t="s">
        <v>92</v>
      </c>
    </row>
    <row r="74" spans="2:11" s="194" customFormat="1" ht="15" customHeight="1">
      <c r="B74" s="216" t="s">
        <v>575</v>
      </c>
      <c r="C74" s="189" t="s">
        <v>5</v>
      </c>
      <c r="D74" s="189">
        <v>4500</v>
      </c>
      <c r="E74" s="212">
        <v>42328</v>
      </c>
      <c r="F74" s="213"/>
      <c r="G74" s="213" t="s">
        <v>476</v>
      </c>
      <c r="H74" s="212">
        <v>42328</v>
      </c>
      <c r="I74" s="25" t="s">
        <v>69</v>
      </c>
      <c r="J74" s="179" t="s">
        <v>186</v>
      </c>
      <c r="K74" s="57" t="s">
        <v>92</v>
      </c>
    </row>
    <row r="75" spans="2:11" s="194" customFormat="1" ht="15" customHeight="1">
      <c r="B75" s="216" t="s">
        <v>574</v>
      </c>
      <c r="C75" s="189" t="s">
        <v>5</v>
      </c>
      <c r="D75" s="189">
        <v>4500</v>
      </c>
      <c r="E75" s="212">
        <v>42328</v>
      </c>
      <c r="F75" s="213"/>
      <c r="G75" s="213" t="s">
        <v>483</v>
      </c>
      <c r="H75" s="212">
        <v>42328</v>
      </c>
      <c r="I75" s="25" t="s">
        <v>69</v>
      </c>
      <c r="J75" s="179" t="s">
        <v>186</v>
      </c>
      <c r="K75" s="57" t="s">
        <v>92</v>
      </c>
    </row>
    <row r="76" spans="2:11" s="194" customFormat="1" ht="15" customHeight="1">
      <c r="B76" s="216" t="s">
        <v>573</v>
      </c>
      <c r="C76" s="189" t="s">
        <v>5</v>
      </c>
      <c r="D76" s="189">
        <v>4500</v>
      </c>
      <c r="E76" s="212">
        <v>42328</v>
      </c>
      <c r="F76" s="213"/>
      <c r="G76" s="213" t="s">
        <v>117</v>
      </c>
      <c r="H76" s="212">
        <v>42328</v>
      </c>
      <c r="I76" s="25" t="s">
        <v>69</v>
      </c>
      <c r="J76" s="179" t="s">
        <v>186</v>
      </c>
      <c r="K76" s="57" t="s">
        <v>92</v>
      </c>
    </row>
    <row r="77" spans="2:11" s="194" customFormat="1" ht="15" customHeight="1">
      <c r="B77" s="216" t="s">
        <v>572</v>
      </c>
      <c r="C77" s="189" t="s">
        <v>5</v>
      </c>
      <c r="D77" s="189">
        <v>4500</v>
      </c>
      <c r="E77" s="212">
        <v>42328</v>
      </c>
      <c r="F77" s="213"/>
      <c r="G77" s="213" t="s">
        <v>495</v>
      </c>
      <c r="H77" s="212">
        <v>42328</v>
      </c>
      <c r="I77" s="25" t="s">
        <v>69</v>
      </c>
      <c r="J77" s="179" t="s">
        <v>186</v>
      </c>
      <c r="K77" s="57" t="s">
        <v>92</v>
      </c>
    </row>
    <row r="78" spans="2:11" s="194" customFormat="1" ht="15" customHeight="1">
      <c r="B78" s="216" t="s">
        <v>570</v>
      </c>
      <c r="C78" s="189" t="s">
        <v>5</v>
      </c>
      <c r="D78" s="189">
        <v>6598.75</v>
      </c>
      <c r="E78" s="212">
        <v>42328</v>
      </c>
      <c r="F78" s="213"/>
      <c r="G78" s="213" t="s">
        <v>502</v>
      </c>
      <c r="H78" s="212">
        <v>42328</v>
      </c>
      <c r="I78" s="25" t="s">
        <v>69</v>
      </c>
      <c r="J78" s="179" t="s">
        <v>186</v>
      </c>
      <c r="K78" s="57" t="s">
        <v>92</v>
      </c>
    </row>
    <row r="79" spans="2:11" s="194" customFormat="1" ht="15" customHeight="1">
      <c r="B79" s="216" t="s">
        <v>569</v>
      </c>
      <c r="C79" s="189" t="s">
        <v>5</v>
      </c>
      <c r="D79" s="189">
        <v>50000</v>
      </c>
      <c r="E79" s="212">
        <v>42328</v>
      </c>
      <c r="F79" s="213"/>
      <c r="G79" s="213" t="s">
        <v>499</v>
      </c>
      <c r="H79" s="212">
        <v>42328</v>
      </c>
      <c r="I79" s="25" t="s">
        <v>69</v>
      </c>
      <c r="J79" s="214" t="s">
        <v>208</v>
      </c>
      <c r="K79" s="57" t="s">
        <v>92</v>
      </c>
    </row>
    <row r="80" spans="2:11" s="194" customFormat="1" ht="15" customHeight="1">
      <c r="B80" s="216" t="s">
        <v>569</v>
      </c>
      <c r="C80" s="189" t="s">
        <v>5</v>
      </c>
      <c r="D80" s="189">
        <v>100000</v>
      </c>
      <c r="E80" s="212">
        <v>42328</v>
      </c>
      <c r="F80" s="213"/>
      <c r="G80" s="213" t="s">
        <v>464</v>
      </c>
      <c r="H80" s="212">
        <v>42327</v>
      </c>
      <c r="I80" s="25" t="s">
        <v>69</v>
      </c>
      <c r="J80" s="214" t="s">
        <v>208</v>
      </c>
      <c r="K80" s="57" t="s">
        <v>92</v>
      </c>
    </row>
    <row r="81" spans="2:12" s="194" customFormat="1" ht="15" customHeight="1">
      <c r="B81" s="216" t="s">
        <v>236</v>
      </c>
      <c r="C81" s="189">
        <v>3000</v>
      </c>
      <c r="D81" s="189"/>
      <c r="E81" s="212">
        <v>42331</v>
      </c>
      <c r="F81" s="213"/>
      <c r="G81" s="213" t="s">
        <v>416</v>
      </c>
      <c r="H81" s="212">
        <v>42331</v>
      </c>
      <c r="I81" s="50" t="s">
        <v>70</v>
      </c>
      <c r="J81" s="214" t="s">
        <v>241</v>
      </c>
      <c r="K81" s="56" t="s">
        <v>92</v>
      </c>
      <c r="L81" s="2"/>
    </row>
    <row r="82" spans="2:11" s="194" customFormat="1" ht="15" customHeight="1">
      <c r="B82" s="216" t="s">
        <v>556</v>
      </c>
      <c r="C82" s="189">
        <v>50</v>
      </c>
      <c r="D82" s="189" t="s">
        <v>5</v>
      </c>
      <c r="E82" s="212">
        <v>42331</v>
      </c>
      <c r="F82" s="213"/>
      <c r="G82" s="213" t="s">
        <v>505</v>
      </c>
      <c r="H82" s="212">
        <v>42331</v>
      </c>
      <c r="I82" s="25" t="s">
        <v>69</v>
      </c>
      <c r="J82" s="214" t="s">
        <v>233</v>
      </c>
      <c r="K82" s="57" t="s">
        <v>92</v>
      </c>
    </row>
    <row r="83" spans="2:11" s="194" customFormat="1" ht="15" customHeight="1">
      <c r="B83" s="216" t="s">
        <v>559</v>
      </c>
      <c r="C83" s="189">
        <v>390</v>
      </c>
      <c r="D83" s="189" t="s">
        <v>5</v>
      </c>
      <c r="E83" s="212">
        <v>42331</v>
      </c>
      <c r="F83" s="213"/>
      <c r="G83" s="213" t="s">
        <v>509</v>
      </c>
      <c r="H83" s="212">
        <v>42331</v>
      </c>
      <c r="I83" s="25" t="s">
        <v>69</v>
      </c>
      <c r="J83" s="214" t="s">
        <v>196</v>
      </c>
      <c r="K83" s="57" t="s">
        <v>92</v>
      </c>
    </row>
    <row r="84" spans="2:11" s="194" customFormat="1" ht="15" customHeight="1">
      <c r="B84" s="216" t="s">
        <v>557</v>
      </c>
      <c r="C84" s="189">
        <v>2000</v>
      </c>
      <c r="D84" s="189" t="s">
        <v>5</v>
      </c>
      <c r="E84" s="212">
        <v>42331</v>
      </c>
      <c r="F84" s="213"/>
      <c r="G84" s="213" t="s">
        <v>506</v>
      </c>
      <c r="H84" s="212">
        <v>42331</v>
      </c>
      <c r="I84" s="25" t="s">
        <v>69</v>
      </c>
      <c r="J84" s="214" t="s">
        <v>558</v>
      </c>
      <c r="K84" s="57" t="s">
        <v>92</v>
      </c>
    </row>
    <row r="85" spans="2:11" s="194" customFormat="1" ht="15" customHeight="1">
      <c r="B85" s="216" t="s">
        <v>427</v>
      </c>
      <c r="C85" s="189" t="s">
        <v>5</v>
      </c>
      <c r="D85" s="189">
        <v>12</v>
      </c>
      <c r="E85" s="212">
        <v>42331</v>
      </c>
      <c r="F85" s="213"/>
      <c r="G85" s="213" t="s">
        <v>510</v>
      </c>
      <c r="H85" s="212">
        <v>42331</v>
      </c>
      <c r="I85" s="25" t="s">
        <v>69</v>
      </c>
      <c r="J85" s="214" t="s">
        <v>7</v>
      </c>
      <c r="K85" s="57" t="s">
        <v>92</v>
      </c>
    </row>
    <row r="86" spans="2:11" s="194" customFormat="1" ht="15" customHeight="1">
      <c r="B86" s="216" t="s">
        <v>576</v>
      </c>
      <c r="C86" s="189" t="s">
        <v>5</v>
      </c>
      <c r="D86" s="189">
        <v>5317.95</v>
      </c>
      <c r="E86" s="212">
        <v>42331</v>
      </c>
      <c r="F86" s="213"/>
      <c r="G86" s="213" t="s">
        <v>508</v>
      </c>
      <c r="H86" s="212">
        <v>42331</v>
      </c>
      <c r="I86" s="25" t="s">
        <v>69</v>
      </c>
      <c r="J86" s="214" t="s">
        <v>447</v>
      </c>
      <c r="K86" s="57" t="s">
        <v>92</v>
      </c>
    </row>
    <row r="87" spans="2:11" s="194" customFormat="1" ht="15" customHeight="1">
      <c r="B87" s="216" t="s">
        <v>426</v>
      </c>
      <c r="C87" s="189" t="s">
        <v>5</v>
      </c>
      <c r="D87" s="189">
        <v>13427.49</v>
      </c>
      <c r="E87" s="212">
        <v>42331</v>
      </c>
      <c r="F87" s="213"/>
      <c r="G87" s="213" t="s">
        <v>507</v>
      </c>
      <c r="H87" s="212">
        <v>42331</v>
      </c>
      <c r="I87" s="25" t="s">
        <v>69</v>
      </c>
      <c r="J87" s="214" t="s">
        <v>446</v>
      </c>
      <c r="K87" s="57" t="s">
        <v>92</v>
      </c>
    </row>
    <row r="88" spans="2:12" s="194" customFormat="1" ht="15" customHeight="1">
      <c r="B88" s="215" t="s">
        <v>201</v>
      </c>
      <c r="C88" s="189"/>
      <c r="D88" s="189">
        <v>3000</v>
      </c>
      <c r="E88" s="212">
        <v>42332</v>
      </c>
      <c r="F88" s="213"/>
      <c r="G88" s="213" t="s">
        <v>417</v>
      </c>
      <c r="H88" s="212">
        <v>42332</v>
      </c>
      <c r="I88" s="50" t="s">
        <v>70</v>
      </c>
      <c r="J88" s="214" t="s">
        <v>202</v>
      </c>
      <c r="K88" s="56" t="s">
        <v>92</v>
      </c>
      <c r="L88" s="2"/>
    </row>
    <row r="89" spans="2:11" s="194" customFormat="1" ht="15" customHeight="1">
      <c r="B89" s="216" t="s">
        <v>236</v>
      </c>
      <c r="C89" s="189">
        <v>300000</v>
      </c>
      <c r="D89" s="189" t="s">
        <v>5</v>
      </c>
      <c r="E89" s="212">
        <v>42332</v>
      </c>
      <c r="F89" s="213"/>
      <c r="G89" s="213" t="s">
        <v>513</v>
      </c>
      <c r="H89" s="212">
        <v>42332</v>
      </c>
      <c r="I89" s="25" t="s">
        <v>69</v>
      </c>
      <c r="J89" s="214" t="s">
        <v>237</v>
      </c>
      <c r="K89" s="57" t="s">
        <v>92</v>
      </c>
    </row>
    <row r="90" spans="2:11" s="194" customFormat="1" ht="15" customHeight="1">
      <c r="B90" s="216" t="s">
        <v>429</v>
      </c>
      <c r="C90" s="189" t="s">
        <v>5</v>
      </c>
      <c r="D90" s="189">
        <v>18</v>
      </c>
      <c r="E90" s="212">
        <v>42332</v>
      </c>
      <c r="F90" s="213"/>
      <c r="G90" s="213" t="s">
        <v>514</v>
      </c>
      <c r="H90" s="212">
        <v>42332</v>
      </c>
      <c r="I90" s="25" t="s">
        <v>69</v>
      </c>
      <c r="J90" s="214" t="s">
        <v>7</v>
      </c>
      <c r="K90" s="57" t="s">
        <v>92</v>
      </c>
    </row>
    <row r="91" spans="2:11" s="194" customFormat="1" ht="15" customHeight="1">
      <c r="B91" s="216" t="s">
        <v>193</v>
      </c>
      <c r="C91" s="189" t="s">
        <v>5</v>
      </c>
      <c r="D91" s="189">
        <v>1000</v>
      </c>
      <c r="E91" s="212">
        <v>42332</v>
      </c>
      <c r="F91" s="213"/>
      <c r="G91" s="213" t="s">
        <v>512</v>
      </c>
      <c r="H91" s="212">
        <v>42332</v>
      </c>
      <c r="I91" s="25" t="s">
        <v>69</v>
      </c>
      <c r="J91" s="179" t="s">
        <v>186</v>
      </c>
      <c r="K91" s="57" t="s">
        <v>92</v>
      </c>
    </row>
    <row r="92" spans="2:11" s="194" customFormat="1" ht="15" customHeight="1">
      <c r="B92" s="216" t="s">
        <v>191</v>
      </c>
      <c r="C92" s="189" t="s">
        <v>5</v>
      </c>
      <c r="D92" s="189">
        <v>1400</v>
      </c>
      <c r="E92" s="212">
        <v>42332</v>
      </c>
      <c r="F92" s="213"/>
      <c r="G92" s="213" t="s">
        <v>130</v>
      </c>
      <c r="H92" s="212">
        <v>42332</v>
      </c>
      <c r="I92" s="25" t="s">
        <v>69</v>
      </c>
      <c r="J92" s="179" t="s">
        <v>186</v>
      </c>
      <c r="K92" s="57" t="s">
        <v>92</v>
      </c>
    </row>
    <row r="93" spans="2:11" s="194" customFormat="1" ht="15" customHeight="1">
      <c r="B93" s="216" t="s">
        <v>428</v>
      </c>
      <c r="C93" s="189" t="s">
        <v>5</v>
      </c>
      <c r="D93" s="189">
        <v>18700</v>
      </c>
      <c r="E93" s="212">
        <v>42332</v>
      </c>
      <c r="F93" s="213"/>
      <c r="G93" s="213" t="s">
        <v>511</v>
      </c>
      <c r="H93" s="212">
        <v>42331</v>
      </c>
      <c r="I93" s="25" t="s">
        <v>69</v>
      </c>
      <c r="J93" s="214" t="s">
        <v>448</v>
      </c>
      <c r="K93" s="57" t="s">
        <v>92</v>
      </c>
    </row>
    <row r="94" spans="2:11" s="194" customFormat="1" ht="15" customHeight="1">
      <c r="B94" s="216" t="s">
        <v>562</v>
      </c>
      <c r="C94" s="189">
        <v>1950</v>
      </c>
      <c r="D94" s="189" t="s">
        <v>5</v>
      </c>
      <c r="E94" s="212">
        <v>42333</v>
      </c>
      <c r="F94" s="213"/>
      <c r="G94" s="213" t="s">
        <v>517</v>
      </c>
      <c r="H94" s="212">
        <v>42333</v>
      </c>
      <c r="I94" s="25" t="s">
        <v>69</v>
      </c>
      <c r="J94" s="214" t="s">
        <v>196</v>
      </c>
      <c r="K94" s="57" t="s">
        <v>92</v>
      </c>
    </row>
    <row r="95" spans="2:11" s="194" customFormat="1" ht="15" customHeight="1">
      <c r="B95" s="216" t="s">
        <v>432</v>
      </c>
      <c r="C95" s="189" t="s">
        <v>5</v>
      </c>
      <c r="D95" s="189">
        <v>6</v>
      </c>
      <c r="E95" s="212">
        <v>42333</v>
      </c>
      <c r="F95" s="213"/>
      <c r="G95" s="213" t="s">
        <v>519</v>
      </c>
      <c r="H95" s="212">
        <v>42333</v>
      </c>
      <c r="I95" s="25" t="s">
        <v>69</v>
      </c>
      <c r="J95" s="214" t="s">
        <v>7</v>
      </c>
      <c r="K95" s="57" t="s">
        <v>92</v>
      </c>
    </row>
    <row r="96" spans="2:11" s="194" customFormat="1" ht="15" customHeight="1">
      <c r="B96" s="216" t="s">
        <v>431</v>
      </c>
      <c r="C96" s="189" t="s">
        <v>5</v>
      </c>
      <c r="D96" s="189">
        <v>2970</v>
      </c>
      <c r="E96" s="212">
        <v>42333</v>
      </c>
      <c r="F96" s="213"/>
      <c r="G96" s="213" t="s">
        <v>518</v>
      </c>
      <c r="H96" s="212">
        <v>42333</v>
      </c>
      <c r="I96" s="25" t="s">
        <v>69</v>
      </c>
      <c r="J96" s="214" t="s">
        <v>7</v>
      </c>
      <c r="K96" s="57" t="s">
        <v>92</v>
      </c>
    </row>
    <row r="97" spans="2:11" s="194" customFormat="1" ht="15" customHeight="1">
      <c r="B97" s="216" t="s">
        <v>430</v>
      </c>
      <c r="C97" s="189" t="s">
        <v>5</v>
      </c>
      <c r="D97" s="189">
        <v>15021.08</v>
      </c>
      <c r="E97" s="212">
        <v>42333</v>
      </c>
      <c r="F97" s="213"/>
      <c r="G97" s="213" t="s">
        <v>515</v>
      </c>
      <c r="H97" s="212">
        <v>42332</v>
      </c>
      <c r="I97" s="25" t="s">
        <v>69</v>
      </c>
      <c r="J97" s="214" t="s">
        <v>449</v>
      </c>
      <c r="K97" s="57" t="s">
        <v>92</v>
      </c>
    </row>
    <row r="98" spans="2:11" s="194" customFormat="1" ht="15" customHeight="1">
      <c r="B98" s="216" t="s">
        <v>569</v>
      </c>
      <c r="C98" s="189" t="s">
        <v>5</v>
      </c>
      <c r="D98" s="189">
        <v>297000</v>
      </c>
      <c r="E98" s="212">
        <v>42333</v>
      </c>
      <c r="F98" s="213"/>
      <c r="G98" s="213" t="s">
        <v>516</v>
      </c>
      <c r="H98" s="212">
        <v>42332</v>
      </c>
      <c r="I98" s="25" t="s">
        <v>69</v>
      </c>
      <c r="J98" s="214" t="s">
        <v>208</v>
      </c>
      <c r="K98" s="57" t="s">
        <v>92</v>
      </c>
    </row>
    <row r="99" spans="2:11" s="194" customFormat="1" ht="15" customHeight="1">
      <c r="B99" s="216" t="s">
        <v>563</v>
      </c>
      <c r="C99" s="189">
        <v>487.5</v>
      </c>
      <c r="D99" s="189" t="s">
        <v>5</v>
      </c>
      <c r="E99" s="212">
        <v>42334</v>
      </c>
      <c r="F99" s="213"/>
      <c r="G99" s="213" t="s">
        <v>524</v>
      </c>
      <c r="H99" s="212">
        <v>42334</v>
      </c>
      <c r="I99" s="25" t="s">
        <v>69</v>
      </c>
      <c r="J99" s="214" t="s">
        <v>196</v>
      </c>
      <c r="K99" s="57" t="s">
        <v>92</v>
      </c>
    </row>
    <row r="100" spans="2:11" s="194" customFormat="1" ht="15" customHeight="1">
      <c r="B100" s="216" t="s">
        <v>564</v>
      </c>
      <c r="C100" s="189">
        <v>73500</v>
      </c>
      <c r="D100" s="189" t="s">
        <v>5</v>
      </c>
      <c r="E100" s="212">
        <v>42334</v>
      </c>
      <c r="F100" s="213"/>
      <c r="G100" s="213" t="s">
        <v>522</v>
      </c>
      <c r="H100" s="212">
        <v>42333</v>
      </c>
      <c r="I100" s="25" t="s">
        <v>69</v>
      </c>
      <c r="J100" s="214" t="s">
        <v>450</v>
      </c>
      <c r="K100" s="57" t="s">
        <v>92</v>
      </c>
    </row>
    <row r="101" spans="2:11" s="194" customFormat="1" ht="15" customHeight="1">
      <c r="B101" s="216" t="s">
        <v>433</v>
      </c>
      <c r="C101" s="189" t="s">
        <v>5</v>
      </c>
      <c r="D101" s="189">
        <v>12</v>
      </c>
      <c r="E101" s="212">
        <v>42334</v>
      </c>
      <c r="F101" s="213"/>
      <c r="G101" s="213" t="s">
        <v>520</v>
      </c>
      <c r="H101" s="212">
        <v>42334</v>
      </c>
      <c r="I101" s="25" t="s">
        <v>69</v>
      </c>
      <c r="J101" s="214" t="s">
        <v>7</v>
      </c>
      <c r="K101" s="57" t="s">
        <v>92</v>
      </c>
    </row>
    <row r="102" spans="2:11" s="194" customFormat="1" ht="15" customHeight="1">
      <c r="B102" s="216" t="s">
        <v>191</v>
      </c>
      <c r="C102" s="189" t="s">
        <v>5</v>
      </c>
      <c r="D102" s="189">
        <v>1100</v>
      </c>
      <c r="E102" s="212">
        <v>42334</v>
      </c>
      <c r="F102" s="213"/>
      <c r="G102" s="213" t="s">
        <v>523</v>
      </c>
      <c r="H102" s="212">
        <v>42333</v>
      </c>
      <c r="I102" s="25" t="s">
        <v>69</v>
      </c>
      <c r="J102" s="179" t="s">
        <v>186</v>
      </c>
      <c r="K102" s="57" t="s">
        <v>92</v>
      </c>
    </row>
    <row r="103" spans="2:11" s="194" customFormat="1" ht="15" customHeight="1">
      <c r="B103" s="216" t="s">
        <v>434</v>
      </c>
      <c r="C103" s="189" t="s">
        <v>5</v>
      </c>
      <c r="D103" s="189">
        <v>2500</v>
      </c>
      <c r="E103" s="212">
        <v>42334</v>
      </c>
      <c r="F103" s="213"/>
      <c r="G103" s="213" t="s">
        <v>521</v>
      </c>
      <c r="H103" s="212">
        <v>42333</v>
      </c>
      <c r="I103" s="25" t="s">
        <v>69</v>
      </c>
      <c r="J103" s="214" t="s">
        <v>448</v>
      </c>
      <c r="K103" s="57" t="s">
        <v>92</v>
      </c>
    </row>
    <row r="104" spans="2:11" s="194" customFormat="1" ht="15" customHeight="1">
      <c r="B104" s="216" t="s">
        <v>565</v>
      </c>
      <c r="C104" s="189">
        <v>1000</v>
      </c>
      <c r="D104" s="189" t="s">
        <v>5</v>
      </c>
      <c r="E104" s="212">
        <v>42335</v>
      </c>
      <c r="F104" s="213"/>
      <c r="G104" s="213" t="s">
        <v>527</v>
      </c>
      <c r="H104" s="212">
        <v>42335</v>
      </c>
      <c r="I104" s="25" t="s">
        <v>69</v>
      </c>
      <c r="J104" s="214" t="s">
        <v>560</v>
      </c>
      <c r="K104" s="57" t="s">
        <v>92</v>
      </c>
    </row>
    <row r="105" spans="2:11" s="194" customFormat="1" ht="15" customHeight="1">
      <c r="B105" s="216" t="s">
        <v>435</v>
      </c>
      <c r="C105" s="189" t="s">
        <v>5</v>
      </c>
      <c r="D105" s="189">
        <v>30</v>
      </c>
      <c r="E105" s="212">
        <v>42335</v>
      </c>
      <c r="F105" s="213"/>
      <c r="G105" s="213" t="s">
        <v>525</v>
      </c>
      <c r="H105" s="212">
        <v>42335</v>
      </c>
      <c r="I105" s="25" t="s">
        <v>69</v>
      </c>
      <c r="J105" s="214" t="s">
        <v>7</v>
      </c>
      <c r="K105" s="57" t="s">
        <v>92</v>
      </c>
    </row>
    <row r="106" spans="2:11" s="194" customFormat="1" ht="15" customHeight="1">
      <c r="B106" s="216" t="s">
        <v>436</v>
      </c>
      <c r="C106" s="189" t="s">
        <v>5</v>
      </c>
      <c r="D106" s="189">
        <v>40</v>
      </c>
      <c r="E106" s="212">
        <v>42335</v>
      </c>
      <c r="F106" s="213"/>
      <c r="G106" s="213" t="s">
        <v>526</v>
      </c>
      <c r="H106" s="212">
        <v>42335</v>
      </c>
      <c r="I106" s="25" t="s">
        <v>69</v>
      </c>
      <c r="J106" s="214" t="s">
        <v>7</v>
      </c>
      <c r="K106" s="57" t="s">
        <v>92</v>
      </c>
    </row>
    <row r="107" spans="2:11" s="194" customFormat="1" ht="15" customHeight="1">
      <c r="B107" s="216" t="s">
        <v>438</v>
      </c>
      <c r="C107" s="189" t="s">
        <v>5</v>
      </c>
      <c r="D107" s="189">
        <v>1000</v>
      </c>
      <c r="E107" s="212">
        <v>42335</v>
      </c>
      <c r="F107" s="213"/>
      <c r="G107" s="213" t="s">
        <v>529</v>
      </c>
      <c r="H107" s="212">
        <v>42335</v>
      </c>
      <c r="I107" s="25" t="s">
        <v>69</v>
      </c>
      <c r="J107" s="214" t="s">
        <v>451</v>
      </c>
      <c r="K107" s="57" t="s">
        <v>92</v>
      </c>
    </row>
    <row r="108" spans="2:11" s="194" customFormat="1" ht="15" customHeight="1">
      <c r="B108" s="216" t="s">
        <v>437</v>
      </c>
      <c r="C108" s="189" t="s">
        <v>5</v>
      </c>
      <c r="D108" s="189">
        <v>72500</v>
      </c>
      <c r="E108" s="212">
        <v>42335</v>
      </c>
      <c r="F108" s="213"/>
      <c r="G108" s="213" t="s">
        <v>528</v>
      </c>
      <c r="H108" s="212">
        <v>42335</v>
      </c>
      <c r="I108" s="25" t="s">
        <v>69</v>
      </c>
      <c r="J108" s="214" t="s">
        <v>451</v>
      </c>
      <c r="K108" s="57" t="s">
        <v>92</v>
      </c>
    </row>
    <row r="109" spans="2:11" s="194" customFormat="1" ht="15" customHeight="1">
      <c r="B109" s="216" t="s">
        <v>566</v>
      </c>
      <c r="C109" s="189">
        <v>50</v>
      </c>
      <c r="D109" s="189" t="s">
        <v>5</v>
      </c>
      <c r="E109" s="212">
        <v>42338</v>
      </c>
      <c r="F109" s="213"/>
      <c r="G109" s="213" t="s">
        <v>530</v>
      </c>
      <c r="H109" s="212">
        <v>42338</v>
      </c>
      <c r="I109" s="25" t="s">
        <v>69</v>
      </c>
      <c r="J109" s="214" t="s">
        <v>233</v>
      </c>
      <c r="K109" s="57" t="s">
        <v>92</v>
      </c>
    </row>
    <row r="110" spans="2:11" s="194" customFormat="1" ht="15" customHeight="1">
      <c r="B110" s="216" t="s">
        <v>567</v>
      </c>
      <c r="C110" s="189">
        <v>195</v>
      </c>
      <c r="D110" s="189" t="s">
        <v>5</v>
      </c>
      <c r="E110" s="212">
        <v>42338</v>
      </c>
      <c r="F110" s="213"/>
      <c r="G110" s="213" t="s">
        <v>538</v>
      </c>
      <c r="H110" s="212">
        <v>42338</v>
      </c>
      <c r="I110" s="25" t="s">
        <v>69</v>
      </c>
      <c r="J110" s="214" t="s">
        <v>196</v>
      </c>
      <c r="K110" s="57" t="s">
        <v>92</v>
      </c>
    </row>
    <row r="111" spans="2:11" s="194" customFormat="1" ht="15" customHeight="1">
      <c r="B111" s="216" t="s">
        <v>236</v>
      </c>
      <c r="C111" s="189">
        <v>200</v>
      </c>
      <c r="D111" s="189" t="s">
        <v>5</v>
      </c>
      <c r="E111" s="212">
        <v>42338</v>
      </c>
      <c r="F111" s="213"/>
      <c r="G111" s="213" t="s">
        <v>537</v>
      </c>
      <c r="H111" s="212">
        <v>42335</v>
      </c>
      <c r="I111" s="25" t="s">
        <v>69</v>
      </c>
      <c r="J111" s="214" t="s">
        <v>238</v>
      </c>
      <c r="K111" s="57" t="s">
        <v>92</v>
      </c>
    </row>
    <row r="112" spans="2:11" s="194" customFormat="1" ht="15" customHeight="1">
      <c r="B112" s="216" t="s">
        <v>568</v>
      </c>
      <c r="C112" s="189">
        <v>73500</v>
      </c>
      <c r="D112" s="189" t="s">
        <v>5</v>
      </c>
      <c r="E112" s="212">
        <v>42338</v>
      </c>
      <c r="F112" s="213"/>
      <c r="G112" s="213" t="s">
        <v>532</v>
      </c>
      <c r="H112" s="212">
        <v>42338</v>
      </c>
      <c r="I112" s="25" t="s">
        <v>69</v>
      </c>
      <c r="J112" s="214" t="s">
        <v>561</v>
      </c>
      <c r="K112" s="57" t="s">
        <v>92</v>
      </c>
    </row>
    <row r="113" spans="2:12" s="2" customFormat="1" ht="15" customHeight="1">
      <c r="B113" s="216" t="s">
        <v>443</v>
      </c>
      <c r="C113" s="189" t="s">
        <v>5</v>
      </c>
      <c r="D113" s="189">
        <v>12</v>
      </c>
      <c r="E113" s="212">
        <v>42338</v>
      </c>
      <c r="F113" s="213"/>
      <c r="G113" s="213" t="s">
        <v>540</v>
      </c>
      <c r="H113" s="212">
        <v>42338</v>
      </c>
      <c r="I113" s="25" t="s">
        <v>69</v>
      </c>
      <c r="J113" s="214" t="s">
        <v>7</v>
      </c>
      <c r="K113" s="57" t="s">
        <v>92</v>
      </c>
      <c r="L113" s="194"/>
    </row>
    <row r="114" spans="2:12" s="2" customFormat="1" ht="15" customHeight="1">
      <c r="B114" s="216" t="s">
        <v>442</v>
      </c>
      <c r="C114" s="189" t="s">
        <v>5</v>
      </c>
      <c r="D114" s="189">
        <v>100</v>
      </c>
      <c r="E114" s="212">
        <v>42338</v>
      </c>
      <c r="F114" s="213"/>
      <c r="G114" s="213" t="s">
        <v>539</v>
      </c>
      <c r="H114" s="212">
        <v>42338</v>
      </c>
      <c r="I114" s="25" t="s">
        <v>69</v>
      </c>
      <c r="J114" s="214" t="s">
        <v>7</v>
      </c>
      <c r="K114" s="57" t="s">
        <v>92</v>
      </c>
      <c r="L114" s="194"/>
    </row>
    <row r="115" spans="2:12" s="2" customFormat="1" ht="15" customHeight="1">
      <c r="B115" s="216" t="s">
        <v>439</v>
      </c>
      <c r="C115" s="189" t="s">
        <v>5</v>
      </c>
      <c r="D115" s="189">
        <v>190.79</v>
      </c>
      <c r="E115" s="212">
        <v>42338</v>
      </c>
      <c r="F115" s="213"/>
      <c r="G115" s="213" t="s">
        <v>531</v>
      </c>
      <c r="H115" s="212">
        <v>42338</v>
      </c>
      <c r="I115" s="25" t="s">
        <v>69</v>
      </c>
      <c r="J115" s="214" t="s">
        <v>7</v>
      </c>
      <c r="K115" s="57" t="s">
        <v>92</v>
      </c>
      <c r="L115" s="194"/>
    </row>
    <row r="116" spans="2:12" s="2" customFormat="1" ht="15" customHeight="1">
      <c r="B116" s="216" t="s">
        <v>440</v>
      </c>
      <c r="C116" s="189" t="s">
        <v>5</v>
      </c>
      <c r="D116" s="189">
        <v>300</v>
      </c>
      <c r="E116" s="212">
        <v>42338</v>
      </c>
      <c r="F116" s="213"/>
      <c r="G116" s="213" t="s">
        <v>533</v>
      </c>
      <c r="H116" s="212">
        <v>42338</v>
      </c>
      <c r="I116" s="25" t="s">
        <v>69</v>
      </c>
      <c r="J116" s="214" t="s">
        <v>7</v>
      </c>
      <c r="K116" s="57" t="s">
        <v>92</v>
      </c>
      <c r="L116" s="194"/>
    </row>
    <row r="117" spans="2:12" s="2" customFormat="1" ht="15" customHeight="1">
      <c r="B117" s="216" t="s">
        <v>439</v>
      </c>
      <c r="C117" s="189" t="s">
        <v>5</v>
      </c>
      <c r="D117" s="189">
        <v>459.21</v>
      </c>
      <c r="E117" s="212">
        <v>42338</v>
      </c>
      <c r="F117" s="213"/>
      <c r="G117" s="213" t="s">
        <v>531</v>
      </c>
      <c r="H117" s="212">
        <v>42338</v>
      </c>
      <c r="I117" s="25" t="s">
        <v>69</v>
      </c>
      <c r="J117" s="214" t="s">
        <v>7</v>
      </c>
      <c r="K117" s="57" t="s">
        <v>92</v>
      </c>
      <c r="L117" s="194"/>
    </row>
    <row r="118" spans="2:12" s="2" customFormat="1" ht="15" customHeight="1">
      <c r="B118" s="216" t="s">
        <v>191</v>
      </c>
      <c r="C118" s="189" t="s">
        <v>5</v>
      </c>
      <c r="D118" s="189">
        <v>1000</v>
      </c>
      <c r="E118" s="212">
        <v>42338</v>
      </c>
      <c r="F118" s="213"/>
      <c r="G118" s="213" t="s">
        <v>536</v>
      </c>
      <c r="H118" s="212">
        <v>42338</v>
      </c>
      <c r="I118" s="25" t="s">
        <v>69</v>
      </c>
      <c r="J118" s="179" t="s">
        <v>186</v>
      </c>
      <c r="K118" s="57" t="s">
        <v>92</v>
      </c>
      <c r="L118" s="194"/>
    </row>
    <row r="119" spans="2:12" s="2" customFormat="1" ht="15" customHeight="1">
      <c r="B119" s="216" t="s">
        <v>441</v>
      </c>
      <c r="C119" s="189" t="s">
        <v>5</v>
      </c>
      <c r="D119" s="189">
        <v>1815</v>
      </c>
      <c r="E119" s="212">
        <v>42338</v>
      </c>
      <c r="F119" s="213"/>
      <c r="G119" s="213" t="s">
        <v>534</v>
      </c>
      <c r="H119" s="212">
        <v>42338</v>
      </c>
      <c r="I119" s="25" t="s">
        <v>69</v>
      </c>
      <c r="J119" s="214" t="s">
        <v>446</v>
      </c>
      <c r="K119" s="57" t="s">
        <v>92</v>
      </c>
      <c r="L119" s="194"/>
    </row>
    <row r="120" spans="2:12" s="2" customFormat="1" ht="15" customHeight="1">
      <c r="B120" s="216" t="s">
        <v>569</v>
      </c>
      <c r="C120" s="189" t="s">
        <v>5</v>
      </c>
      <c r="D120" s="189">
        <v>3000</v>
      </c>
      <c r="E120" s="212">
        <v>42338</v>
      </c>
      <c r="F120" s="213"/>
      <c r="G120" s="213" t="s">
        <v>535</v>
      </c>
      <c r="H120" s="212">
        <v>42338</v>
      </c>
      <c r="I120" s="25" t="s">
        <v>69</v>
      </c>
      <c r="J120" s="214" t="s">
        <v>208</v>
      </c>
      <c r="K120" s="57" t="s">
        <v>92</v>
      </c>
      <c r="L120" s="194"/>
    </row>
    <row r="121" spans="2:12" s="175" customFormat="1" ht="15" customHeight="1">
      <c r="B121" s="216"/>
      <c r="C121" s="188"/>
      <c r="D121" s="189"/>
      <c r="E121" s="176"/>
      <c r="F121" s="179"/>
      <c r="G121" s="230"/>
      <c r="H121" s="176"/>
      <c r="I121" s="176"/>
      <c r="J121" s="179"/>
      <c r="K121" s="179"/>
      <c r="L121" s="223"/>
    </row>
    <row r="122" spans="2:12" s="175" customFormat="1" ht="15" customHeight="1">
      <c r="B122" s="216"/>
      <c r="C122" s="149">
        <f>SUM(C7:C121)</f>
        <v>1239200.35</v>
      </c>
      <c r="D122" s="150">
        <f>SUM(D7:D121)</f>
        <v>1171723.1399999997</v>
      </c>
      <c r="E122" s="176"/>
      <c r="F122" s="179"/>
      <c r="G122" s="230"/>
      <c r="H122" s="176"/>
      <c r="I122" s="176"/>
      <c r="J122" s="179"/>
      <c r="K122" s="179"/>
      <c r="L122" s="223"/>
    </row>
  </sheetData>
  <sheetProtection/>
  <mergeCells count="4">
    <mergeCell ref="D4:F4"/>
    <mergeCell ref="D1:F1"/>
    <mergeCell ref="D2:F2"/>
    <mergeCell ref="D3:F3"/>
  </mergeCells>
  <conditionalFormatting sqref="D121">
    <cfRule type="cellIs" priority="1" dxfId="79" operator="equal" stopIfTrue="1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scale="5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66"/>
  </sheetPr>
  <dimension ref="B1:Q114"/>
  <sheetViews>
    <sheetView zoomScale="90" zoomScaleNormal="90" zoomScalePageLayoutView="0" workbookViewId="0" topLeftCell="A1">
      <pane ySplit="5" topLeftCell="A6" activePane="bottomLeft" state="frozen"/>
      <selection pane="topLeft" activeCell="N1" sqref="N1"/>
      <selection pane="bottomLeft" activeCell="B4" sqref="B4"/>
    </sheetView>
  </sheetViews>
  <sheetFormatPr defaultColWidth="9.00390625" defaultRowHeight="12.75"/>
  <cols>
    <col min="1" max="1" width="2.875" style="56" customWidth="1"/>
    <col min="2" max="2" width="58.25390625" style="4" customWidth="1"/>
    <col min="3" max="3" width="11.00390625" style="18" customWidth="1"/>
    <col min="4" max="4" width="11.00390625" style="3" customWidth="1"/>
    <col min="5" max="5" width="15.75390625" style="20" customWidth="1"/>
    <col min="6" max="6" width="2.875" style="20" customWidth="1"/>
    <col min="7" max="7" width="11.125" style="5" customWidth="1"/>
    <col min="8" max="8" width="8.875" style="20" customWidth="1"/>
    <col min="9" max="9" width="6.125" style="16" customWidth="1"/>
    <col min="10" max="10" width="40.75390625" style="55" customWidth="1"/>
    <col min="11" max="16384" width="9.125" style="56" customWidth="1"/>
  </cols>
  <sheetData>
    <row r="1" spans="2:17" s="57" customFormat="1" ht="12.75">
      <c r="B1" s="217" t="s">
        <v>7</v>
      </c>
      <c r="C1" s="142"/>
      <c r="D1" s="142"/>
      <c r="E1" s="181" t="s">
        <v>3</v>
      </c>
      <c r="F1" s="182" t="s">
        <v>198</v>
      </c>
      <c r="G1" s="222">
        <v>0</v>
      </c>
      <c r="H1" s="53"/>
      <c r="K1" s="57" t="s">
        <v>92</v>
      </c>
      <c r="O1" s="56"/>
      <c r="P1" s="56"/>
      <c r="Q1" s="56"/>
    </row>
    <row r="2" spans="2:14" ht="12.75">
      <c r="B2" s="218" t="s">
        <v>140</v>
      </c>
      <c r="C2" s="142"/>
      <c r="D2" s="142"/>
      <c r="E2" s="183" t="s">
        <v>138</v>
      </c>
      <c r="F2" s="182" t="s">
        <v>198</v>
      </c>
      <c r="G2" s="222">
        <f>C5</f>
        <v>1224993.55</v>
      </c>
      <c r="H2" s="53"/>
      <c r="I2" s="55"/>
      <c r="K2" s="57" t="s">
        <v>92</v>
      </c>
      <c r="L2"/>
      <c r="M2"/>
      <c r="N2"/>
    </row>
    <row r="3" spans="2:14" ht="12.75">
      <c r="B3" s="219" t="s">
        <v>646</v>
      </c>
      <c r="C3" s="142"/>
      <c r="D3" s="142"/>
      <c r="E3" s="183" t="s">
        <v>137</v>
      </c>
      <c r="F3" s="182" t="s">
        <v>198</v>
      </c>
      <c r="G3" s="222">
        <f>D5</f>
        <v>1157516.3399999999</v>
      </c>
      <c r="H3" s="53"/>
      <c r="I3" s="55"/>
      <c r="K3" s="57" t="s">
        <v>92</v>
      </c>
      <c r="L3"/>
      <c r="M3"/>
      <c r="N3"/>
    </row>
    <row r="4" spans="2:14" ht="24">
      <c r="B4" s="159"/>
      <c r="C4" s="163" t="s">
        <v>138</v>
      </c>
      <c r="D4" s="162" t="s">
        <v>137</v>
      </c>
      <c r="E4" s="181" t="s">
        <v>4</v>
      </c>
      <c r="F4" s="182" t="s">
        <v>198</v>
      </c>
      <c r="G4" s="222">
        <f>G1+G2-G3</f>
        <v>67477.2100000002</v>
      </c>
      <c r="H4" s="190">
        <v>67477.21</v>
      </c>
      <c r="I4" s="55"/>
      <c r="K4" s="57" t="s">
        <v>92</v>
      </c>
      <c r="L4"/>
      <c r="M4"/>
      <c r="N4"/>
    </row>
    <row r="5" spans="2:11" s="21" customFormat="1" ht="15" customHeight="1">
      <c r="B5" s="69" t="s">
        <v>1</v>
      </c>
      <c r="C5" s="149">
        <f>C114</f>
        <v>1224993.55</v>
      </c>
      <c r="D5" s="150">
        <f>D114</f>
        <v>1157516.3399999999</v>
      </c>
      <c r="E5" s="70" t="s">
        <v>0</v>
      </c>
      <c r="F5" s="70"/>
      <c r="G5" s="69" t="s">
        <v>143</v>
      </c>
      <c r="H5" s="71" t="s">
        <v>144</v>
      </c>
      <c r="I5" s="170" t="s">
        <v>2</v>
      </c>
      <c r="J5" s="69" t="s">
        <v>10</v>
      </c>
      <c r="K5" s="57" t="s">
        <v>92</v>
      </c>
    </row>
    <row r="6" spans="2:14" ht="15" customHeight="1">
      <c r="B6" s="54" t="s">
        <v>5</v>
      </c>
      <c r="C6" s="220" t="s">
        <v>5</v>
      </c>
      <c r="D6" s="221" t="s">
        <v>5</v>
      </c>
      <c r="E6" s="51" t="s">
        <v>5</v>
      </c>
      <c r="F6" s="51"/>
      <c r="G6" s="26" t="s">
        <v>5</v>
      </c>
      <c r="H6" s="51" t="s">
        <v>5</v>
      </c>
      <c r="I6" s="25" t="s">
        <v>69</v>
      </c>
      <c r="J6" s="9" t="s">
        <v>5</v>
      </c>
      <c r="K6" s="57" t="s">
        <v>92</v>
      </c>
      <c r="L6"/>
      <c r="M6"/>
      <c r="N6"/>
    </row>
    <row r="7" spans="2:11" s="194" customFormat="1" ht="15" customHeight="1">
      <c r="B7" s="216" t="s">
        <v>541</v>
      </c>
      <c r="C7" s="189">
        <v>1.05</v>
      </c>
      <c r="D7" s="189" t="s">
        <v>5</v>
      </c>
      <c r="E7" s="212">
        <v>42310</v>
      </c>
      <c r="F7" s="213"/>
      <c r="G7" s="213" t="s">
        <v>452</v>
      </c>
      <c r="H7" s="212">
        <v>42310</v>
      </c>
      <c r="I7" s="25" t="s">
        <v>69</v>
      </c>
      <c r="J7" s="214" t="s">
        <v>444</v>
      </c>
      <c r="K7" s="57" t="s">
        <v>92</v>
      </c>
    </row>
    <row r="8" spans="2:11" s="194" customFormat="1" ht="15" customHeight="1">
      <c r="B8" s="216" t="s">
        <v>542</v>
      </c>
      <c r="C8" s="189">
        <v>50</v>
      </c>
      <c r="D8" s="189" t="s">
        <v>5</v>
      </c>
      <c r="E8" s="212">
        <v>42310</v>
      </c>
      <c r="F8" s="213"/>
      <c r="G8" s="213" t="s">
        <v>453</v>
      </c>
      <c r="H8" s="212">
        <v>42310</v>
      </c>
      <c r="I8" s="25" t="s">
        <v>69</v>
      </c>
      <c r="J8" s="214" t="s">
        <v>233</v>
      </c>
      <c r="K8" s="57" t="s">
        <v>92</v>
      </c>
    </row>
    <row r="9" spans="2:11" s="194" customFormat="1" ht="15" customHeight="1">
      <c r="B9" s="216" t="s">
        <v>543</v>
      </c>
      <c r="C9" s="189">
        <v>500</v>
      </c>
      <c r="D9" s="189" t="s">
        <v>5</v>
      </c>
      <c r="E9" s="212">
        <v>42310</v>
      </c>
      <c r="F9" s="213"/>
      <c r="G9" s="213" t="s">
        <v>454</v>
      </c>
      <c r="H9" s="212">
        <v>42310</v>
      </c>
      <c r="I9" s="25" t="s">
        <v>69</v>
      </c>
      <c r="J9" s="214" t="s">
        <v>232</v>
      </c>
      <c r="K9" s="57" t="s">
        <v>92</v>
      </c>
    </row>
    <row r="10" spans="2:11" s="194" customFormat="1" ht="15" customHeight="1">
      <c r="B10" s="216" t="s">
        <v>206</v>
      </c>
      <c r="C10" s="189" t="s">
        <v>5</v>
      </c>
      <c r="D10" s="189">
        <v>51.05</v>
      </c>
      <c r="E10" s="212">
        <v>42310.3637962963</v>
      </c>
      <c r="F10" s="213"/>
      <c r="G10" s="213" t="s">
        <v>239</v>
      </c>
      <c r="H10" s="212">
        <v>42310</v>
      </c>
      <c r="I10" s="25" t="s">
        <v>69</v>
      </c>
      <c r="J10" s="214" t="s">
        <v>202</v>
      </c>
      <c r="K10" s="57" t="s">
        <v>92</v>
      </c>
    </row>
    <row r="11" spans="2:11" s="194" customFormat="1" ht="15" customHeight="1">
      <c r="B11" s="216" t="s">
        <v>206</v>
      </c>
      <c r="C11" s="189" t="s">
        <v>5</v>
      </c>
      <c r="D11" s="189">
        <v>500</v>
      </c>
      <c r="E11" s="212">
        <v>42310.67108796297</v>
      </c>
      <c r="F11" s="213"/>
      <c r="G11" s="213" t="s">
        <v>239</v>
      </c>
      <c r="H11" s="212">
        <v>42310</v>
      </c>
      <c r="I11" s="25" t="s">
        <v>69</v>
      </c>
      <c r="J11" s="214" t="s">
        <v>202</v>
      </c>
      <c r="K11" s="57" t="s">
        <v>92</v>
      </c>
    </row>
    <row r="12" spans="2:11" s="194" customFormat="1" ht="15" customHeight="1">
      <c r="B12" s="216" t="s">
        <v>544</v>
      </c>
      <c r="C12" s="189">
        <v>1200</v>
      </c>
      <c r="D12" s="189" t="s">
        <v>5</v>
      </c>
      <c r="E12" s="212">
        <v>42313</v>
      </c>
      <c r="F12" s="213"/>
      <c r="G12" s="213" t="s">
        <v>455</v>
      </c>
      <c r="H12" s="212">
        <v>42313</v>
      </c>
      <c r="I12" s="25" t="s">
        <v>69</v>
      </c>
      <c r="J12" s="214" t="s">
        <v>234</v>
      </c>
      <c r="K12" s="57" t="s">
        <v>92</v>
      </c>
    </row>
    <row r="13" spans="2:11" s="194" customFormat="1" ht="15" customHeight="1">
      <c r="B13" s="216" t="s">
        <v>206</v>
      </c>
      <c r="C13" s="189" t="s">
        <v>5</v>
      </c>
      <c r="D13" s="189">
        <v>1200</v>
      </c>
      <c r="E13" s="212">
        <v>42313.34508101852</v>
      </c>
      <c r="F13" s="213"/>
      <c r="G13" s="213" t="s">
        <v>239</v>
      </c>
      <c r="H13" s="212">
        <v>42313</v>
      </c>
      <c r="I13" s="25" t="s">
        <v>69</v>
      </c>
      <c r="J13" s="214" t="s">
        <v>202</v>
      </c>
      <c r="K13" s="57" t="s">
        <v>92</v>
      </c>
    </row>
    <row r="14" spans="2:11" s="194" customFormat="1" ht="15" customHeight="1">
      <c r="B14" s="216" t="s">
        <v>545</v>
      </c>
      <c r="C14" s="189">
        <v>50</v>
      </c>
      <c r="D14" s="189" t="s">
        <v>5</v>
      </c>
      <c r="E14" s="212">
        <v>42317</v>
      </c>
      <c r="F14" s="213"/>
      <c r="G14" s="213" t="s">
        <v>456</v>
      </c>
      <c r="H14" s="212">
        <v>42317</v>
      </c>
      <c r="I14" s="25" t="s">
        <v>69</v>
      </c>
      <c r="J14" s="214" t="s">
        <v>233</v>
      </c>
      <c r="K14" s="57" t="s">
        <v>92</v>
      </c>
    </row>
    <row r="15" spans="2:11" s="194" customFormat="1" ht="15" customHeight="1">
      <c r="B15" s="216" t="s">
        <v>546</v>
      </c>
      <c r="C15" s="189">
        <v>5850</v>
      </c>
      <c r="D15" s="189" t="s">
        <v>5</v>
      </c>
      <c r="E15" s="212">
        <v>42317</v>
      </c>
      <c r="F15" s="213"/>
      <c r="G15" s="213" t="s">
        <v>457</v>
      </c>
      <c r="H15" s="212">
        <v>42317</v>
      </c>
      <c r="I15" s="25" t="s">
        <v>69</v>
      </c>
      <c r="J15" s="214" t="s">
        <v>196</v>
      </c>
      <c r="K15" s="57" t="s">
        <v>92</v>
      </c>
    </row>
    <row r="16" spans="2:11" s="194" customFormat="1" ht="15" customHeight="1">
      <c r="B16" s="216" t="s">
        <v>206</v>
      </c>
      <c r="C16" s="189" t="s">
        <v>5</v>
      </c>
      <c r="D16" s="189">
        <v>50</v>
      </c>
      <c r="E16" s="212">
        <v>42317.34743055556</v>
      </c>
      <c r="F16" s="213"/>
      <c r="G16" s="213" t="s">
        <v>239</v>
      </c>
      <c r="H16" s="212">
        <v>42317</v>
      </c>
      <c r="I16" s="25" t="s">
        <v>69</v>
      </c>
      <c r="J16" s="214" t="s">
        <v>202</v>
      </c>
      <c r="K16" s="57" t="s">
        <v>92</v>
      </c>
    </row>
    <row r="17" spans="2:11" s="194" customFormat="1" ht="15" customHeight="1">
      <c r="B17" s="216" t="s">
        <v>206</v>
      </c>
      <c r="C17" s="189" t="s">
        <v>5</v>
      </c>
      <c r="D17" s="189">
        <v>5850</v>
      </c>
      <c r="E17" s="212">
        <v>42317.64561342592</v>
      </c>
      <c r="F17" s="213"/>
      <c r="G17" s="213" t="s">
        <v>239</v>
      </c>
      <c r="H17" s="212">
        <v>42317</v>
      </c>
      <c r="I17" s="25" t="s">
        <v>69</v>
      </c>
      <c r="J17" s="214" t="s">
        <v>202</v>
      </c>
      <c r="K17" s="57" t="s">
        <v>92</v>
      </c>
    </row>
    <row r="18" spans="2:11" s="194" customFormat="1" ht="15" customHeight="1">
      <c r="B18" s="216" t="s">
        <v>547</v>
      </c>
      <c r="C18" s="189">
        <v>50</v>
      </c>
      <c r="D18" s="189" t="s">
        <v>5</v>
      </c>
      <c r="E18" s="212">
        <v>42318</v>
      </c>
      <c r="F18" s="213"/>
      <c r="G18" s="213" t="s">
        <v>458</v>
      </c>
      <c r="H18" s="212">
        <v>42318</v>
      </c>
      <c r="I18" s="25" t="s">
        <v>69</v>
      </c>
      <c r="J18" s="214" t="s">
        <v>235</v>
      </c>
      <c r="K18" s="57" t="s">
        <v>92</v>
      </c>
    </row>
    <row r="19" spans="2:11" s="194" customFormat="1" ht="15" customHeight="1">
      <c r="B19" s="216" t="s">
        <v>550</v>
      </c>
      <c r="C19" s="189">
        <v>1800</v>
      </c>
      <c r="D19" s="189" t="s">
        <v>5</v>
      </c>
      <c r="E19" s="212">
        <v>42318</v>
      </c>
      <c r="F19" s="213"/>
      <c r="G19" s="213" t="s">
        <v>459</v>
      </c>
      <c r="H19" s="212">
        <v>42318</v>
      </c>
      <c r="I19" s="25" t="s">
        <v>69</v>
      </c>
      <c r="J19" s="214" t="s">
        <v>551</v>
      </c>
      <c r="K19" s="57" t="s">
        <v>92</v>
      </c>
    </row>
    <row r="20" spans="2:11" s="194" customFormat="1" ht="15" customHeight="1">
      <c r="B20" s="216" t="s">
        <v>206</v>
      </c>
      <c r="C20" s="189" t="s">
        <v>5</v>
      </c>
      <c r="D20" s="189">
        <v>1850</v>
      </c>
      <c r="E20" s="212">
        <v>42318.34778935185</v>
      </c>
      <c r="F20" s="213"/>
      <c r="G20" s="213" t="s">
        <v>239</v>
      </c>
      <c r="H20" s="212">
        <v>42318</v>
      </c>
      <c r="I20" s="25" t="s">
        <v>69</v>
      </c>
      <c r="J20" s="214" t="s">
        <v>202</v>
      </c>
      <c r="K20" s="57" t="s">
        <v>92</v>
      </c>
    </row>
    <row r="21" spans="2:11" s="194" customFormat="1" ht="15" customHeight="1">
      <c r="B21" s="216" t="s">
        <v>548</v>
      </c>
      <c r="C21" s="189">
        <v>1200</v>
      </c>
      <c r="D21" s="189" t="s">
        <v>5</v>
      </c>
      <c r="E21" s="212">
        <v>42320</v>
      </c>
      <c r="F21" s="213"/>
      <c r="G21" s="213" t="s">
        <v>460</v>
      </c>
      <c r="H21" s="212">
        <v>42320</v>
      </c>
      <c r="I21" s="25" t="s">
        <v>69</v>
      </c>
      <c r="J21" s="214" t="s">
        <v>549</v>
      </c>
      <c r="K21" s="57" t="s">
        <v>92</v>
      </c>
    </row>
    <row r="22" spans="2:11" s="194" customFormat="1" ht="15" customHeight="1">
      <c r="B22" s="216" t="s">
        <v>206</v>
      </c>
      <c r="C22" s="189" t="s">
        <v>5</v>
      </c>
      <c r="D22" s="189">
        <v>1200</v>
      </c>
      <c r="E22" s="212">
        <v>42320.34189814815</v>
      </c>
      <c r="F22" s="213"/>
      <c r="G22" s="213" t="s">
        <v>239</v>
      </c>
      <c r="H22" s="212">
        <v>42320</v>
      </c>
      <c r="I22" s="25" t="s">
        <v>69</v>
      </c>
      <c r="J22" s="214" t="s">
        <v>202</v>
      </c>
      <c r="K22" s="57" t="s">
        <v>92</v>
      </c>
    </row>
    <row r="23" spans="2:11" s="194" customFormat="1" ht="15" customHeight="1">
      <c r="B23" s="216" t="s">
        <v>552</v>
      </c>
      <c r="C23" s="189">
        <v>50</v>
      </c>
      <c r="D23" s="189" t="s">
        <v>5</v>
      </c>
      <c r="E23" s="212">
        <v>42324</v>
      </c>
      <c r="F23" s="213"/>
      <c r="G23" s="213" t="s">
        <v>461</v>
      </c>
      <c r="H23" s="212">
        <v>42324</v>
      </c>
      <c r="I23" s="25" t="s">
        <v>69</v>
      </c>
      <c r="J23" s="214" t="s">
        <v>233</v>
      </c>
      <c r="K23" s="57" t="s">
        <v>92</v>
      </c>
    </row>
    <row r="24" spans="2:11" s="194" customFormat="1" ht="15" customHeight="1">
      <c r="B24" s="216" t="s">
        <v>553</v>
      </c>
      <c r="C24" s="189">
        <v>9750</v>
      </c>
      <c r="D24" s="189" t="s">
        <v>5</v>
      </c>
      <c r="E24" s="212">
        <v>42324</v>
      </c>
      <c r="F24" s="213"/>
      <c r="G24" s="213" t="s">
        <v>462</v>
      </c>
      <c r="H24" s="212">
        <v>42324</v>
      </c>
      <c r="I24" s="25" t="s">
        <v>69</v>
      </c>
      <c r="J24" s="214" t="s">
        <v>196</v>
      </c>
      <c r="K24" s="57" t="s">
        <v>92</v>
      </c>
    </row>
    <row r="25" spans="2:11" s="194" customFormat="1" ht="15" customHeight="1">
      <c r="B25" s="216" t="s">
        <v>206</v>
      </c>
      <c r="C25" s="189" t="s">
        <v>5</v>
      </c>
      <c r="D25" s="189">
        <v>50</v>
      </c>
      <c r="E25" s="212">
        <v>42324.35439814815</v>
      </c>
      <c r="F25" s="213"/>
      <c r="G25" s="213" t="s">
        <v>239</v>
      </c>
      <c r="H25" s="212">
        <v>42324</v>
      </c>
      <c r="I25" s="25" t="s">
        <v>69</v>
      </c>
      <c r="J25" s="214" t="s">
        <v>202</v>
      </c>
      <c r="K25" s="57" t="s">
        <v>92</v>
      </c>
    </row>
    <row r="26" spans="2:11" s="194" customFormat="1" ht="15" customHeight="1">
      <c r="B26" s="216" t="s">
        <v>206</v>
      </c>
      <c r="C26" s="189" t="s">
        <v>5</v>
      </c>
      <c r="D26" s="189">
        <v>9750</v>
      </c>
      <c r="E26" s="212">
        <v>42324.826631944445</v>
      </c>
      <c r="F26" s="213"/>
      <c r="G26" s="213" t="s">
        <v>239</v>
      </c>
      <c r="H26" s="212">
        <v>42324</v>
      </c>
      <c r="I26" s="25" t="s">
        <v>69</v>
      </c>
      <c r="J26" s="214" t="s">
        <v>202</v>
      </c>
      <c r="K26" s="57" t="s">
        <v>92</v>
      </c>
    </row>
    <row r="27" spans="2:11" s="194" customFormat="1" ht="15" customHeight="1">
      <c r="B27" s="216" t="s">
        <v>555</v>
      </c>
      <c r="C27" s="189">
        <v>1170</v>
      </c>
      <c r="D27" s="189" t="s">
        <v>5</v>
      </c>
      <c r="E27" s="212">
        <v>42326</v>
      </c>
      <c r="F27" s="213"/>
      <c r="G27" s="213" t="s">
        <v>465</v>
      </c>
      <c r="H27" s="212">
        <v>42326</v>
      </c>
      <c r="I27" s="25" t="s">
        <v>69</v>
      </c>
      <c r="J27" s="214" t="s">
        <v>196</v>
      </c>
      <c r="K27" s="57" t="s">
        <v>92</v>
      </c>
    </row>
    <row r="28" spans="2:11" s="194" customFormat="1" ht="15" customHeight="1">
      <c r="B28" s="216" t="s">
        <v>419</v>
      </c>
      <c r="C28" s="189">
        <v>100000</v>
      </c>
      <c r="D28" s="189" t="s">
        <v>5</v>
      </c>
      <c r="E28" s="212">
        <v>42326</v>
      </c>
      <c r="F28" s="213"/>
      <c r="G28" s="213" t="s">
        <v>463</v>
      </c>
      <c r="H28" s="212">
        <v>42326</v>
      </c>
      <c r="I28" s="25" t="s">
        <v>69</v>
      </c>
      <c r="J28" s="214" t="s">
        <v>554</v>
      </c>
      <c r="K28" s="57" t="s">
        <v>92</v>
      </c>
    </row>
    <row r="29" spans="2:11" s="194" customFormat="1" ht="15" customHeight="1">
      <c r="B29" s="216" t="s">
        <v>206</v>
      </c>
      <c r="C29" s="189" t="s">
        <v>5</v>
      </c>
      <c r="D29" s="189">
        <v>72652.82</v>
      </c>
      <c r="E29" s="212">
        <v>42326.5153125</v>
      </c>
      <c r="F29" s="213"/>
      <c r="G29" s="213" t="s">
        <v>239</v>
      </c>
      <c r="H29" s="212">
        <v>42326</v>
      </c>
      <c r="I29" s="25" t="s">
        <v>69</v>
      </c>
      <c r="J29" s="214" t="s">
        <v>202</v>
      </c>
      <c r="K29" s="57" t="s">
        <v>92</v>
      </c>
    </row>
    <row r="30" spans="2:11" s="194" customFormat="1" ht="15" customHeight="1">
      <c r="B30" s="216" t="s">
        <v>420</v>
      </c>
      <c r="C30" s="189" t="s">
        <v>5</v>
      </c>
      <c r="D30" s="189">
        <v>27347.18</v>
      </c>
      <c r="E30" s="212">
        <v>42326.5153587963</v>
      </c>
      <c r="F30" s="213"/>
      <c r="G30" s="213" t="s">
        <v>464</v>
      </c>
      <c r="H30" s="212">
        <v>42326</v>
      </c>
      <c r="I30" s="25" t="s">
        <v>69</v>
      </c>
      <c r="J30" s="214" t="s">
        <v>202</v>
      </c>
      <c r="K30" s="57" t="s">
        <v>92</v>
      </c>
    </row>
    <row r="31" spans="2:11" s="194" customFormat="1" ht="15" customHeight="1">
      <c r="B31" s="216" t="s">
        <v>420</v>
      </c>
      <c r="C31" s="189" t="s">
        <v>5</v>
      </c>
      <c r="D31" s="189">
        <v>1170</v>
      </c>
      <c r="E31" s="212">
        <v>42326.642905092594</v>
      </c>
      <c r="F31" s="213"/>
      <c r="G31" s="213" t="s">
        <v>464</v>
      </c>
      <c r="H31" s="212">
        <v>42326</v>
      </c>
      <c r="I31" s="25" t="s">
        <v>69</v>
      </c>
      <c r="J31" s="214" t="s">
        <v>202</v>
      </c>
      <c r="K31" s="57" t="s">
        <v>92</v>
      </c>
    </row>
    <row r="32" spans="2:11" s="194" customFormat="1" ht="15" customHeight="1">
      <c r="B32" s="216" t="s">
        <v>421</v>
      </c>
      <c r="C32" s="189">
        <v>650000</v>
      </c>
      <c r="D32" s="189" t="s">
        <v>5</v>
      </c>
      <c r="E32" s="212">
        <v>42327</v>
      </c>
      <c r="F32" s="213"/>
      <c r="G32" s="213" t="s">
        <v>466</v>
      </c>
      <c r="H32" s="212">
        <v>42327</v>
      </c>
      <c r="I32" s="25" t="s">
        <v>69</v>
      </c>
      <c r="J32" s="214" t="s">
        <v>445</v>
      </c>
      <c r="K32" s="57" t="s">
        <v>92</v>
      </c>
    </row>
    <row r="33" spans="2:11" s="194" customFormat="1" ht="15" customHeight="1">
      <c r="B33" s="216" t="s">
        <v>422</v>
      </c>
      <c r="C33" s="189" t="s">
        <v>5</v>
      </c>
      <c r="D33" s="189">
        <v>2990.77</v>
      </c>
      <c r="E33" s="212">
        <v>42327.63806712963</v>
      </c>
      <c r="F33" s="213"/>
      <c r="G33" s="213" t="s">
        <v>467</v>
      </c>
      <c r="H33" s="212">
        <v>42311</v>
      </c>
      <c r="I33" s="25" t="s">
        <v>69</v>
      </c>
      <c r="J33" s="214" t="s">
        <v>202</v>
      </c>
      <c r="K33" s="57" t="s">
        <v>92</v>
      </c>
    </row>
    <row r="34" spans="2:11" s="194" customFormat="1" ht="15" customHeight="1">
      <c r="B34" s="216" t="s">
        <v>420</v>
      </c>
      <c r="C34" s="189" t="s">
        <v>5</v>
      </c>
      <c r="D34" s="189">
        <v>252297.72</v>
      </c>
      <c r="E34" s="212">
        <v>42327.63891203704</v>
      </c>
      <c r="F34" s="213"/>
      <c r="G34" s="213" t="s">
        <v>464</v>
      </c>
      <c r="H34" s="212">
        <v>42327</v>
      </c>
      <c r="I34" s="25" t="s">
        <v>69</v>
      </c>
      <c r="J34" s="214" t="s">
        <v>202</v>
      </c>
      <c r="K34" s="57" t="s">
        <v>92</v>
      </c>
    </row>
    <row r="35" spans="2:11" s="194" customFormat="1" ht="15" customHeight="1">
      <c r="B35" s="216" t="s">
        <v>569</v>
      </c>
      <c r="C35" s="189" t="s">
        <v>5</v>
      </c>
      <c r="D35" s="189">
        <v>50000</v>
      </c>
      <c r="E35" s="212">
        <v>42327.64511574074</v>
      </c>
      <c r="F35" s="213"/>
      <c r="G35" s="213" t="s">
        <v>468</v>
      </c>
      <c r="H35" s="212">
        <v>42327</v>
      </c>
      <c r="I35" s="25" t="s">
        <v>69</v>
      </c>
      <c r="J35" s="214" t="s">
        <v>208</v>
      </c>
      <c r="K35" s="57" t="s">
        <v>92</v>
      </c>
    </row>
    <row r="36" spans="2:11" s="194" customFormat="1" ht="15" customHeight="1">
      <c r="B36" s="216" t="s">
        <v>423</v>
      </c>
      <c r="C36" s="189" t="s">
        <v>5</v>
      </c>
      <c r="D36" s="189">
        <v>500</v>
      </c>
      <c r="E36" s="212">
        <v>42327.876168981486</v>
      </c>
      <c r="F36" s="213"/>
      <c r="G36" s="213" t="s">
        <v>469</v>
      </c>
      <c r="H36" s="212">
        <v>42327</v>
      </c>
      <c r="I36" s="25" t="s">
        <v>69</v>
      </c>
      <c r="J36" s="214" t="s">
        <v>7</v>
      </c>
      <c r="K36" s="57" t="s">
        <v>92</v>
      </c>
    </row>
    <row r="37" spans="2:11" s="194" customFormat="1" ht="15" customHeight="1">
      <c r="B37" s="216" t="s">
        <v>424</v>
      </c>
      <c r="C37" s="189" t="s">
        <v>5</v>
      </c>
      <c r="D37" s="189">
        <v>1800</v>
      </c>
      <c r="E37" s="212">
        <v>42328</v>
      </c>
      <c r="F37" s="213"/>
      <c r="G37" s="213" t="s">
        <v>470</v>
      </c>
      <c r="H37" s="212">
        <v>42328</v>
      </c>
      <c r="I37" s="25" t="s">
        <v>69</v>
      </c>
      <c r="J37" s="214" t="s">
        <v>7</v>
      </c>
      <c r="K37" s="57" t="s">
        <v>92</v>
      </c>
    </row>
    <row r="38" spans="2:11" s="194" customFormat="1" ht="15" customHeight="1">
      <c r="B38" s="216" t="s">
        <v>425</v>
      </c>
      <c r="C38" s="189" t="s">
        <v>5</v>
      </c>
      <c r="D38" s="189">
        <v>186</v>
      </c>
      <c r="E38" s="212">
        <v>42328</v>
      </c>
      <c r="F38" s="213"/>
      <c r="G38" s="213" t="s">
        <v>471</v>
      </c>
      <c r="H38" s="212">
        <v>42328</v>
      </c>
      <c r="I38" s="25" t="s">
        <v>69</v>
      </c>
      <c r="J38" s="214" t="s">
        <v>7</v>
      </c>
      <c r="K38" s="57" t="s">
        <v>92</v>
      </c>
    </row>
    <row r="39" spans="2:11" s="194" customFormat="1" ht="15" customHeight="1">
      <c r="B39" s="216" t="s">
        <v>569</v>
      </c>
      <c r="C39" s="189" t="s">
        <v>5</v>
      </c>
      <c r="D39" s="189">
        <v>100000</v>
      </c>
      <c r="E39" s="212">
        <v>42328.40232638889</v>
      </c>
      <c r="F39" s="213"/>
      <c r="G39" s="213" t="s">
        <v>464</v>
      </c>
      <c r="H39" s="212">
        <v>42327</v>
      </c>
      <c r="I39" s="25" t="s">
        <v>69</v>
      </c>
      <c r="J39" s="214" t="s">
        <v>208</v>
      </c>
      <c r="K39" s="57" t="s">
        <v>92</v>
      </c>
    </row>
    <row r="40" spans="2:11" s="194" customFormat="1" ht="15" customHeight="1">
      <c r="B40" s="216" t="s">
        <v>190</v>
      </c>
      <c r="C40" s="189" t="s">
        <v>5</v>
      </c>
      <c r="D40" s="189">
        <v>4000</v>
      </c>
      <c r="E40" s="212">
        <v>42328.40502314815</v>
      </c>
      <c r="F40" s="213"/>
      <c r="G40" s="213" t="s">
        <v>472</v>
      </c>
      <c r="H40" s="212">
        <v>42328</v>
      </c>
      <c r="I40" s="25" t="s">
        <v>69</v>
      </c>
      <c r="J40" s="179" t="s">
        <v>186</v>
      </c>
      <c r="K40" s="57" t="s">
        <v>92</v>
      </c>
    </row>
    <row r="41" spans="2:11" s="194" customFormat="1" ht="15" customHeight="1">
      <c r="B41" s="216" t="s">
        <v>194</v>
      </c>
      <c r="C41" s="189" t="s">
        <v>5</v>
      </c>
      <c r="D41" s="189">
        <v>4000</v>
      </c>
      <c r="E41" s="212">
        <v>42328.40503472222</v>
      </c>
      <c r="F41" s="213"/>
      <c r="G41" s="213" t="s">
        <v>473</v>
      </c>
      <c r="H41" s="212">
        <v>42328</v>
      </c>
      <c r="I41" s="25" t="s">
        <v>69</v>
      </c>
      <c r="J41" s="179" t="s">
        <v>186</v>
      </c>
      <c r="K41" s="57" t="s">
        <v>92</v>
      </c>
    </row>
    <row r="42" spans="2:11" s="194" customFormat="1" ht="15" customHeight="1">
      <c r="B42" s="216" t="s">
        <v>189</v>
      </c>
      <c r="C42" s="189" t="s">
        <v>5</v>
      </c>
      <c r="D42" s="189">
        <v>4000</v>
      </c>
      <c r="E42" s="212">
        <v>42328.40503472222</v>
      </c>
      <c r="F42" s="213"/>
      <c r="G42" s="213" t="s">
        <v>474</v>
      </c>
      <c r="H42" s="212">
        <v>42328</v>
      </c>
      <c r="I42" s="25" t="s">
        <v>69</v>
      </c>
      <c r="J42" s="179" t="s">
        <v>186</v>
      </c>
      <c r="K42" s="57" t="s">
        <v>92</v>
      </c>
    </row>
    <row r="43" spans="2:11" s="194" customFormat="1" ht="15" customHeight="1">
      <c r="B43" s="216" t="s">
        <v>194</v>
      </c>
      <c r="C43" s="189" t="s">
        <v>5</v>
      </c>
      <c r="D43" s="189">
        <v>4000</v>
      </c>
      <c r="E43" s="212">
        <v>42328.40503472222</v>
      </c>
      <c r="F43" s="213"/>
      <c r="G43" s="213" t="s">
        <v>475</v>
      </c>
      <c r="H43" s="212">
        <v>42328</v>
      </c>
      <c r="I43" s="25" t="s">
        <v>69</v>
      </c>
      <c r="J43" s="179" t="s">
        <v>186</v>
      </c>
      <c r="K43" s="57" t="s">
        <v>92</v>
      </c>
    </row>
    <row r="44" spans="2:11" s="194" customFormat="1" ht="15" customHeight="1">
      <c r="B44" s="216" t="s">
        <v>575</v>
      </c>
      <c r="C44" s="189" t="s">
        <v>5</v>
      </c>
      <c r="D44" s="189">
        <v>4500</v>
      </c>
      <c r="E44" s="212">
        <v>42328.40503472222</v>
      </c>
      <c r="F44" s="213"/>
      <c r="G44" s="213" t="s">
        <v>476</v>
      </c>
      <c r="H44" s="212">
        <v>42328</v>
      </c>
      <c r="I44" s="25" t="s">
        <v>69</v>
      </c>
      <c r="J44" s="179" t="s">
        <v>186</v>
      </c>
      <c r="K44" s="57" t="s">
        <v>92</v>
      </c>
    </row>
    <row r="45" spans="2:11" s="194" customFormat="1" ht="15" customHeight="1">
      <c r="B45" s="216" t="s">
        <v>194</v>
      </c>
      <c r="C45" s="189" t="s">
        <v>5</v>
      </c>
      <c r="D45" s="189">
        <v>4000</v>
      </c>
      <c r="E45" s="212">
        <v>42328.40504629629</v>
      </c>
      <c r="F45" s="213"/>
      <c r="G45" s="213" t="s">
        <v>477</v>
      </c>
      <c r="H45" s="212">
        <v>42328</v>
      </c>
      <c r="I45" s="25" t="s">
        <v>69</v>
      </c>
      <c r="J45" s="179" t="s">
        <v>186</v>
      </c>
      <c r="K45" s="57" t="s">
        <v>92</v>
      </c>
    </row>
    <row r="46" spans="2:11" s="194" customFormat="1" ht="15" customHeight="1">
      <c r="B46" s="216" t="s">
        <v>194</v>
      </c>
      <c r="C46" s="189" t="s">
        <v>5</v>
      </c>
      <c r="D46" s="189">
        <v>4000</v>
      </c>
      <c r="E46" s="212">
        <v>42328.405069444445</v>
      </c>
      <c r="F46" s="213"/>
      <c r="G46" s="213" t="s">
        <v>478</v>
      </c>
      <c r="H46" s="212">
        <v>42328</v>
      </c>
      <c r="I46" s="25" t="s">
        <v>69</v>
      </c>
      <c r="J46" s="179" t="s">
        <v>186</v>
      </c>
      <c r="K46" s="57" t="s">
        <v>92</v>
      </c>
    </row>
    <row r="47" spans="2:11" s="194" customFormat="1" ht="15" customHeight="1">
      <c r="B47" s="216" t="s">
        <v>191</v>
      </c>
      <c r="C47" s="189" t="s">
        <v>5</v>
      </c>
      <c r="D47" s="189">
        <v>4000</v>
      </c>
      <c r="E47" s="212">
        <v>42328.405081018514</v>
      </c>
      <c r="F47" s="213"/>
      <c r="G47" s="213" t="s">
        <v>479</v>
      </c>
      <c r="H47" s="212">
        <v>42328</v>
      </c>
      <c r="I47" s="25" t="s">
        <v>69</v>
      </c>
      <c r="J47" s="179" t="s">
        <v>186</v>
      </c>
      <c r="K47" s="57" t="s">
        <v>92</v>
      </c>
    </row>
    <row r="48" spans="2:11" s="194" customFormat="1" ht="15" customHeight="1">
      <c r="B48" s="216" t="s">
        <v>187</v>
      </c>
      <c r="C48" s="189" t="s">
        <v>5</v>
      </c>
      <c r="D48" s="189">
        <v>4000</v>
      </c>
      <c r="E48" s="212">
        <v>42328.405081018514</v>
      </c>
      <c r="F48" s="213"/>
      <c r="G48" s="213" t="s">
        <v>467</v>
      </c>
      <c r="H48" s="212">
        <v>42328</v>
      </c>
      <c r="I48" s="25" t="s">
        <v>69</v>
      </c>
      <c r="J48" s="179" t="s">
        <v>186</v>
      </c>
      <c r="K48" s="57" t="s">
        <v>92</v>
      </c>
    </row>
    <row r="49" spans="2:11" s="194" customFormat="1" ht="15" customHeight="1">
      <c r="B49" s="216" t="s">
        <v>193</v>
      </c>
      <c r="C49" s="189" t="s">
        <v>5</v>
      </c>
      <c r="D49" s="189">
        <v>4000</v>
      </c>
      <c r="E49" s="212">
        <v>42328.40510416667</v>
      </c>
      <c r="F49" s="213"/>
      <c r="G49" s="213" t="s">
        <v>480</v>
      </c>
      <c r="H49" s="212">
        <v>42328</v>
      </c>
      <c r="I49" s="25" t="s">
        <v>69</v>
      </c>
      <c r="J49" s="179" t="s">
        <v>186</v>
      </c>
      <c r="K49" s="57" t="s">
        <v>92</v>
      </c>
    </row>
    <row r="50" spans="2:11" s="194" customFormat="1" ht="15" customHeight="1">
      <c r="B50" s="216" t="s">
        <v>194</v>
      </c>
      <c r="C50" s="189" t="s">
        <v>5</v>
      </c>
      <c r="D50" s="189">
        <v>4000</v>
      </c>
      <c r="E50" s="212">
        <v>42328.40510416667</v>
      </c>
      <c r="F50" s="213"/>
      <c r="G50" s="213" t="s">
        <v>481</v>
      </c>
      <c r="H50" s="212">
        <v>42328</v>
      </c>
      <c r="I50" s="25" t="s">
        <v>69</v>
      </c>
      <c r="J50" s="179" t="s">
        <v>186</v>
      </c>
      <c r="K50" s="57" t="s">
        <v>92</v>
      </c>
    </row>
    <row r="51" spans="2:11" s="194" customFormat="1" ht="15" customHeight="1">
      <c r="B51" s="216" t="s">
        <v>192</v>
      </c>
      <c r="C51" s="189" t="s">
        <v>5</v>
      </c>
      <c r="D51" s="189">
        <v>3981.29</v>
      </c>
      <c r="E51" s="212">
        <v>42328.40511574074</v>
      </c>
      <c r="F51" s="213"/>
      <c r="G51" s="213" t="s">
        <v>482</v>
      </c>
      <c r="H51" s="212">
        <v>42328</v>
      </c>
      <c r="I51" s="25" t="s">
        <v>69</v>
      </c>
      <c r="J51" s="179" t="s">
        <v>186</v>
      </c>
      <c r="K51" s="57" t="s">
        <v>92</v>
      </c>
    </row>
    <row r="52" spans="2:11" s="194" customFormat="1" ht="15" customHeight="1">
      <c r="B52" s="216" t="s">
        <v>574</v>
      </c>
      <c r="C52" s="189" t="s">
        <v>5</v>
      </c>
      <c r="D52" s="189">
        <v>4500</v>
      </c>
      <c r="E52" s="212">
        <v>42328.40511574074</v>
      </c>
      <c r="F52" s="213"/>
      <c r="G52" s="213" t="s">
        <v>483</v>
      </c>
      <c r="H52" s="212">
        <v>42328</v>
      </c>
      <c r="I52" s="25" t="s">
        <v>69</v>
      </c>
      <c r="J52" s="179" t="s">
        <v>186</v>
      </c>
      <c r="K52" s="57" t="s">
        <v>92</v>
      </c>
    </row>
    <row r="53" spans="2:11" s="194" customFormat="1" ht="15" customHeight="1">
      <c r="B53" s="216" t="s">
        <v>197</v>
      </c>
      <c r="C53" s="189" t="s">
        <v>5</v>
      </c>
      <c r="D53" s="189">
        <v>4000</v>
      </c>
      <c r="E53" s="212">
        <v>42328.40511574074</v>
      </c>
      <c r="F53" s="213"/>
      <c r="G53" s="213" t="s">
        <v>484</v>
      </c>
      <c r="H53" s="212">
        <v>42328</v>
      </c>
      <c r="I53" s="25" t="s">
        <v>69</v>
      </c>
      <c r="J53" s="179" t="s">
        <v>186</v>
      </c>
      <c r="K53" s="57" t="s">
        <v>92</v>
      </c>
    </row>
    <row r="54" spans="2:11" s="194" customFormat="1" ht="15" customHeight="1">
      <c r="B54" s="216" t="s">
        <v>189</v>
      </c>
      <c r="C54" s="189" t="s">
        <v>5</v>
      </c>
      <c r="D54" s="189">
        <v>4000</v>
      </c>
      <c r="E54" s="212">
        <v>42328.40511574074</v>
      </c>
      <c r="F54" s="213"/>
      <c r="G54" s="213" t="s">
        <v>485</v>
      </c>
      <c r="H54" s="212">
        <v>42328</v>
      </c>
      <c r="I54" s="25" t="s">
        <v>69</v>
      </c>
      <c r="J54" s="179" t="s">
        <v>186</v>
      </c>
      <c r="K54" s="57" t="s">
        <v>92</v>
      </c>
    </row>
    <row r="55" spans="2:11" s="194" customFormat="1" ht="15" customHeight="1">
      <c r="B55" s="216" t="s">
        <v>194</v>
      </c>
      <c r="C55" s="189" t="s">
        <v>5</v>
      </c>
      <c r="D55" s="189">
        <v>4000</v>
      </c>
      <c r="E55" s="212">
        <v>42328.40511574074</v>
      </c>
      <c r="F55" s="213"/>
      <c r="G55" s="213" t="s">
        <v>486</v>
      </c>
      <c r="H55" s="212">
        <v>42328</v>
      </c>
      <c r="I55" s="25" t="s">
        <v>69</v>
      </c>
      <c r="J55" s="179" t="s">
        <v>186</v>
      </c>
      <c r="K55" s="57" t="s">
        <v>92</v>
      </c>
    </row>
    <row r="56" spans="2:11" s="194" customFormat="1" ht="15" customHeight="1">
      <c r="B56" s="216" t="s">
        <v>194</v>
      </c>
      <c r="C56" s="189" t="s">
        <v>5</v>
      </c>
      <c r="D56" s="189">
        <v>4000</v>
      </c>
      <c r="E56" s="212">
        <v>42328.405127314814</v>
      </c>
      <c r="F56" s="213"/>
      <c r="G56" s="213" t="s">
        <v>487</v>
      </c>
      <c r="H56" s="212">
        <v>42328</v>
      </c>
      <c r="I56" s="25" t="s">
        <v>69</v>
      </c>
      <c r="J56" s="179" t="s">
        <v>186</v>
      </c>
      <c r="K56" s="57" t="s">
        <v>92</v>
      </c>
    </row>
    <row r="57" spans="2:11" s="194" customFormat="1" ht="15" customHeight="1">
      <c r="B57" s="216" t="s">
        <v>191</v>
      </c>
      <c r="C57" s="189" t="s">
        <v>5</v>
      </c>
      <c r="D57" s="189">
        <v>4000</v>
      </c>
      <c r="E57" s="212">
        <v>42328.405127314814</v>
      </c>
      <c r="F57" s="213"/>
      <c r="G57" s="213" t="s">
        <v>488</v>
      </c>
      <c r="H57" s="212">
        <v>42328</v>
      </c>
      <c r="I57" s="25" t="s">
        <v>69</v>
      </c>
      <c r="J57" s="179" t="s">
        <v>186</v>
      </c>
      <c r="K57" s="57" t="s">
        <v>92</v>
      </c>
    </row>
    <row r="58" spans="2:11" s="194" customFormat="1" ht="15" customHeight="1">
      <c r="B58" s="216" t="s">
        <v>193</v>
      </c>
      <c r="C58" s="189" t="s">
        <v>5</v>
      </c>
      <c r="D58" s="189">
        <v>4000</v>
      </c>
      <c r="E58" s="212">
        <v>42328.40515046296</v>
      </c>
      <c r="F58" s="213"/>
      <c r="G58" s="213" t="s">
        <v>489</v>
      </c>
      <c r="H58" s="212">
        <v>42328</v>
      </c>
      <c r="I58" s="25" t="s">
        <v>69</v>
      </c>
      <c r="J58" s="179" t="s">
        <v>186</v>
      </c>
      <c r="K58" s="57" t="s">
        <v>92</v>
      </c>
    </row>
    <row r="59" spans="2:11" s="194" customFormat="1" ht="15" customHeight="1">
      <c r="B59" s="216" t="s">
        <v>571</v>
      </c>
      <c r="C59" s="189" t="s">
        <v>5</v>
      </c>
      <c r="D59" s="189">
        <v>2559.24</v>
      </c>
      <c r="E59" s="212">
        <v>42328.40515046296</v>
      </c>
      <c r="F59" s="213"/>
      <c r="G59" s="213" t="s">
        <v>490</v>
      </c>
      <c r="H59" s="212">
        <v>42328</v>
      </c>
      <c r="I59" s="25" t="s">
        <v>69</v>
      </c>
      <c r="J59" s="179" t="s">
        <v>186</v>
      </c>
      <c r="K59" s="57" t="s">
        <v>92</v>
      </c>
    </row>
    <row r="60" spans="2:11" s="194" customFormat="1" ht="15" customHeight="1">
      <c r="B60" s="216" t="s">
        <v>194</v>
      </c>
      <c r="C60" s="189" t="s">
        <v>5</v>
      </c>
      <c r="D60" s="189">
        <v>4000</v>
      </c>
      <c r="E60" s="212">
        <v>42328.405185185184</v>
      </c>
      <c r="F60" s="213"/>
      <c r="G60" s="213" t="s">
        <v>491</v>
      </c>
      <c r="H60" s="212">
        <v>42328</v>
      </c>
      <c r="I60" s="25" t="s">
        <v>69</v>
      </c>
      <c r="J60" s="179" t="s">
        <v>186</v>
      </c>
      <c r="K60" s="57" t="s">
        <v>92</v>
      </c>
    </row>
    <row r="61" spans="2:11" s="194" customFormat="1" ht="15" customHeight="1">
      <c r="B61" s="216" t="s">
        <v>185</v>
      </c>
      <c r="C61" s="189" t="s">
        <v>5</v>
      </c>
      <c r="D61" s="189">
        <v>4000</v>
      </c>
      <c r="E61" s="212">
        <v>42328.405185185184</v>
      </c>
      <c r="F61" s="213"/>
      <c r="G61" s="213" t="s">
        <v>492</v>
      </c>
      <c r="H61" s="212">
        <v>42328</v>
      </c>
      <c r="I61" s="25" t="s">
        <v>69</v>
      </c>
      <c r="J61" s="179" t="s">
        <v>186</v>
      </c>
      <c r="K61" s="57" t="s">
        <v>92</v>
      </c>
    </row>
    <row r="62" spans="2:11" s="194" customFormat="1" ht="15" customHeight="1">
      <c r="B62" s="216" t="s">
        <v>194</v>
      </c>
      <c r="C62" s="189" t="s">
        <v>5</v>
      </c>
      <c r="D62" s="189">
        <v>4000</v>
      </c>
      <c r="E62" s="212">
        <v>42328.405185185184</v>
      </c>
      <c r="F62" s="213"/>
      <c r="G62" s="213" t="s">
        <v>493</v>
      </c>
      <c r="H62" s="212">
        <v>42328</v>
      </c>
      <c r="I62" s="25" t="s">
        <v>69</v>
      </c>
      <c r="J62" s="179" t="s">
        <v>186</v>
      </c>
      <c r="K62" s="57" t="s">
        <v>92</v>
      </c>
    </row>
    <row r="63" spans="2:11" s="194" customFormat="1" ht="15" customHeight="1">
      <c r="B63" s="216" t="s">
        <v>573</v>
      </c>
      <c r="C63" s="189" t="s">
        <v>5</v>
      </c>
      <c r="D63" s="189">
        <v>4500</v>
      </c>
      <c r="E63" s="212">
        <v>42328.405185185184</v>
      </c>
      <c r="F63" s="213"/>
      <c r="G63" s="213" t="s">
        <v>117</v>
      </c>
      <c r="H63" s="212">
        <v>42328</v>
      </c>
      <c r="I63" s="25" t="s">
        <v>69</v>
      </c>
      <c r="J63" s="179" t="s">
        <v>186</v>
      </c>
      <c r="K63" s="57" t="s">
        <v>92</v>
      </c>
    </row>
    <row r="64" spans="2:11" s="194" customFormat="1" ht="15" customHeight="1">
      <c r="B64" s="216" t="s">
        <v>193</v>
      </c>
      <c r="C64" s="189" t="s">
        <v>5</v>
      </c>
      <c r="D64" s="189">
        <v>4000</v>
      </c>
      <c r="E64" s="212">
        <v>42328.40519675926</v>
      </c>
      <c r="F64" s="213"/>
      <c r="G64" s="213" t="s">
        <v>494</v>
      </c>
      <c r="H64" s="212">
        <v>42328</v>
      </c>
      <c r="I64" s="25" t="s">
        <v>69</v>
      </c>
      <c r="J64" s="179" t="s">
        <v>186</v>
      </c>
      <c r="K64" s="57" t="s">
        <v>92</v>
      </c>
    </row>
    <row r="65" spans="2:11" s="194" customFormat="1" ht="15" customHeight="1">
      <c r="B65" s="216" t="s">
        <v>572</v>
      </c>
      <c r="C65" s="189" t="s">
        <v>5</v>
      </c>
      <c r="D65" s="189">
        <v>4500</v>
      </c>
      <c r="E65" s="212">
        <v>42328.40520833334</v>
      </c>
      <c r="F65" s="213"/>
      <c r="G65" s="213" t="s">
        <v>495</v>
      </c>
      <c r="H65" s="212">
        <v>42328</v>
      </c>
      <c r="I65" s="25" t="s">
        <v>69</v>
      </c>
      <c r="J65" s="179" t="s">
        <v>186</v>
      </c>
      <c r="K65" s="57" t="s">
        <v>92</v>
      </c>
    </row>
    <row r="66" spans="2:11" s="194" customFormat="1" ht="15" customHeight="1">
      <c r="B66" s="216" t="s">
        <v>194</v>
      </c>
      <c r="C66" s="189" t="s">
        <v>5</v>
      </c>
      <c r="D66" s="189">
        <v>4000</v>
      </c>
      <c r="E66" s="212">
        <v>42328.41809027777</v>
      </c>
      <c r="F66" s="213"/>
      <c r="G66" s="213" t="s">
        <v>496</v>
      </c>
      <c r="H66" s="212">
        <v>42328</v>
      </c>
      <c r="I66" s="25" t="s">
        <v>69</v>
      </c>
      <c r="J66" s="179" t="s">
        <v>186</v>
      </c>
      <c r="K66" s="57" t="s">
        <v>92</v>
      </c>
    </row>
    <row r="67" spans="2:11" s="194" customFormat="1" ht="15" customHeight="1">
      <c r="B67" s="216" t="s">
        <v>194</v>
      </c>
      <c r="C67" s="189" t="s">
        <v>5</v>
      </c>
      <c r="D67" s="189">
        <v>4000</v>
      </c>
      <c r="E67" s="212">
        <v>42328.418217592596</v>
      </c>
      <c r="F67" s="213"/>
      <c r="G67" s="213" t="s">
        <v>497</v>
      </c>
      <c r="H67" s="212">
        <v>42328</v>
      </c>
      <c r="I67" s="25" t="s">
        <v>69</v>
      </c>
      <c r="J67" s="179" t="s">
        <v>186</v>
      </c>
      <c r="K67" s="57" t="s">
        <v>92</v>
      </c>
    </row>
    <row r="68" spans="2:11" s="194" customFormat="1" ht="15" customHeight="1">
      <c r="B68" s="216" t="s">
        <v>188</v>
      </c>
      <c r="C68" s="189" t="s">
        <v>5</v>
      </c>
      <c r="D68" s="189">
        <v>4000</v>
      </c>
      <c r="E68" s="212">
        <v>42328.426898148144</v>
      </c>
      <c r="F68" s="213"/>
      <c r="G68" s="213" t="s">
        <v>498</v>
      </c>
      <c r="H68" s="212">
        <v>42328</v>
      </c>
      <c r="I68" s="25" t="s">
        <v>69</v>
      </c>
      <c r="J68" s="179" t="s">
        <v>186</v>
      </c>
      <c r="K68" s="57" t="s">
        <v>92</v>
      </c>
    </row>
    <row r="69" spans="2:11" s="194" customFormat="1" ht="15" customHeight="1">
      <c r="B69" s="216" t="s">
        <v>569</v>
      </c>
      <c r="C69" s="189" t="s">
        <v>5</v>
      </c>
      <c r="D69" s="189">
        <v>50000</v>
      </c>
      <c r="E69" s="212">
        <v>42328.44782407407</v>
      </c>
      <c r="F69" s="213"/>
      <c r="G69" s="213" t="s">
        <v>499</v>
      </c>
      <c r="H69" s="212">
        <v>42328</v>
      </c>
      <c r="I69" s="25" t="s">
        <v>69</v>
      </c>
      <c r="J69" s="214" t="s">
        <v>208</v>
      </c>
      <c r="K69" s="57" t="s">
        <v>92</v>
      </c>
    </row>
    <row r="70" spans="2:11" s="194" customFormat="1" ht="15" customHeight="1">
      <c r="B70" s="216" t="s">
        <v>191</v>
      </c>
      <c r="C70" s="189" t="s">
        <v>5</v>
      </c>
      <c r="D70" s="189">
        <v>4000</v>
      </c>
      <c r="E70" s="212">
        <v>42328.64421296296</v>
      </c>
      <c r="F70" s="213"/>
      <c r="G70" s="213" t="s">
        <v>500</v>
      </c>
      <c r="H70" s="212">
        <v>42328</v>
      </c>
      <c r="I70" s="25" t="s">
        <v>69</v>
      </c>
      <c r="J70" s="179" t="s">
        <v>186</v>
      </c>
      <c r="K70" s="57" t="s">
        <v>92</v>
      </c>
    </row>
    <row r="71" spans="2:11" s="194" customFormat="1" ht="15" customHeight="1">
      <c r="B71" s="216" t="s">
        <v>194</v>
      </c>
      <c r="C71" s="189" t="s">
        <v>5</v>
      </c>
      <c r="D71" s="189">
        <v>4000</v>
      </c>
      <c r="E71" s="212">
        <v>42328.64907407407</v>
      </c>
      <c r="F71" s="213"/>
      <c r="G71" s="213" t="s">
        <v>501</v>
      </c>
      <c r="H71" s="212">
        <v>42328</v>
      </c>
      <c r="I71" s="25" t="s">
        <v>69</v>
      </c>
      <c r="J71" s="179" t="s">
        <v>186</v>
      </c>
      <c r="K71" s="57" t="s">
        <v>92</v>
      </c>
    </row>
    <row r="72" spans="2:11" s="194" customFormat="1" ht="15" customHeight="1">
      <c r="B72" s="216" t="s">
        <v>570</v>
      </c>
      <c r="C72" s="189" t="s">
        <v>5</v>
      </c>
      <c r="D72" s="189">
        <v>6598.75</v>
      </c>
      <c r="E72" s="212">
        <v>42328.6779050926</v>
      </c>
      <c r="F72" s="213"/>
      <c r="G72" s="213" t="s">
        <v>502</v>
      </c>
      <c r="H72" s="212">
        <v>42328</v>
      </c>
      <c r="I72" s="25" t="s">
        <v>69</v>
      </c>
      <c r="J72" s="179" t="s">
        <v>186</v>
      </c>
      <c r="K72" s="57" t="s">
        <v>92</v>
      </c>
    </row>
    <row r="73" spans="2:11" s="194" customFormat="1" ht="15" customHeight="1">
      <c r="B73" s="216" t="s">
        <v>247</v>
      </c>
      <c r="C73" s="189" t="s">
        <v>5</v>
      </c>
      <c r="D73" s="189">
        <v>4000</v>
      </c>
      <c r="E73" s="212">
        <v>42328.68263888889</v>
      </c>
      <c r="F73" s="213"/>
      <c r="G73" s="213" t="s">
        <v>503</v>
      </c>
      <c r="H73" s="212">
        <v>42328</v>
      </c>
      <c r="I73" s="25" t="s">
        <v>69</v>
      </c>
      <c r="J73" s="179" t="s">
        <v>186</v>
      </c>
      <c r="K73" s="57" t="s">
        <v>92</v>
      </c>
    </row>
    <row r="74" spans="2:11" s="194" customFormat="1" ht="15" customHeight="1">
      <c r="B74" s="216" t="s">
        <v>193</v>
      </c>
      <c r="C74" s="189" t="s">
        <v>5</v>
      </c>
      <c r="D74" s="189">
        <v>4000</v>
      </c>
      <c r="E74" s="212">
        <v>42328.68709490741</v>
      </c>
      <c r="F74" s="213"/>
      <c r="G74" s="213" t="s">
        <v>504</v>
      </c>
      <c r="H74" s="212">
        <v>42328</v>
      </c>
      <c r="I74" s="25" t="s">
        <v>69</v>
      </c>
      <c r="J74" s="179" t="s">
        <v>186</v>
      </c>
      <c r="K74" s="57" t="s">
        <v>92</v>
      </c>
    </row>
    <row r="75" spans="2:11" s="194" customFormat="1" ht="15" customHeight="1">
      <c r="B75" s="216" t="s">
        <v>556</v>
      </c>
      <c r="C75" s="189">
        <v>50</v>
      </c>
      <c r="D75" s="189" t="s">
        <v>5</v>
      </c>
      <c r="E75" s="212">
        <v>42331</v>
      </c>
      <c r="F75" s="213"/>
      <c r="G75" s="213" t="s">
        <v>505</v>
      </c>
      <c r="H75" s="212">
        <v>42331</v>
      </c>
      <c r="I75" s="25" t="s">
        <v>69</v>
      </c>
      <c r="J75" s="214" t="s">
        <v>233</v>
      </c>
      <c r="K75" s="57" t="s">
        <v>92</v>
      </c>
    </row>
    <row r="76" spans="2:11" s="194" customFormat="1" ht="15" customHeight="1">
      <c r="B76" s="216" t="s">
        <v>559</v>
      </c>
      <c r="C76" s="189">
        <v>390</v>
      </c>
      <c r="D76" s="189" t="s">
        <v>5</v>
      </c>
      <c r="E76" s="212">
        <v>42331</v>
      </c>
      <c r="F76" s="213"/>
      <c r="G76" s="213" t="s">
        <v>509</v>
      </c>
      <c r="H76" s="212">
        <v>42331</v>
      </c>
      <c r="I76" s="25" t="s">
        <v>69</v>
      </c>
      <c r="J76" s="214" t="s">
        <v>196</v>
      </c>
      <c r="K76" s="57" t="s">
        <v>92</v>
      </c>
    </row>
    <row r="77" spans="2:11" s="194" customFormat="1" ht="15" customHeight="1">
      <c r="B77" s="216" t="s">
        <v>557</v>
      </c>
      <c r="C77" s="189">
        <v>2000</v>
      </c>
      <c r="D77" s="189" t="s">
        <v>5</v>
      </c>
      <c r="E77" s="212">
        <v>42331</v>
      </c>
      <c r="F77" s="213"/>
      <c r="G77" s="213" t="s">
        <v>506</v>
      </c>
      <c r="H77" s="212">
        <v>42331</v>
      </c>
      <c r="I77" s="25" t="s">
        <v>69</v>
      </c>
      <c r="J77" s="214" t="s">
        <v>558</v>
      </c>
      <c r="K77" s="57" t="s">
        <v>92</v>
      </c>
    </row>
    <row r="78" spans="2:11" s="194" customFormat="1" ht="15" customHeight="1">
      <c r="B78" s="216" t="s">
        <v>426</v>
      </c>
      <c r="C78" s="189" t="s">
        <v>5</v>
      </c>
      <c r="D78" s="189">
        <v>13427.49</v>
      </c>
      <c r="E78" s="212">
        <v>42331.53454861111</v>
      </c>
      <c r="F78" s="213"/>
      <c r="G78" s="213" t="s">
        <v>507</v>
      </c>
      <c r="H78" s="212">
        <v>42331</v>
      </c>
      <c r="I78" s="25" t="s">
        <v>69</v>
      </c>
      <c r="J78" s="214" t="s">
        <v>446</v>
      </c>
      <c r="K78" s="57" t="s">
        <v>92</v>
      </c>
    </row>
    <row r="79" spans="2:11" s="194" customFormat="1" ht="15" customHeight="1">
      <c r="B79" s="216" t="s">
        <v>576</v>
      </c>
      <c r="C79" s="189" t="s">
        <v>5</v>
      </c>
      <c r="D79" s="189">
        <v>5317.95</v>
      </c>
      <c r="E79" s="212">
        <v>42331.54258101852</v>
      </c>
      <c r="F79" s="213"/>
      <c r="G79" s="213" t="s">
        <v>508</v>
      </c>
      <c r="H79" s="212">
        <v>42331</v>
      </c>
      <c r="I79" s="25" t="s">
        <v>69</v>
      </c>
      <c r="J79" s="214" t="s">
        <v>447</v>
      </c>
      <c r="K79" s="57" t="s">
        <v>92</v>
      </c>
    </row>
    <row r="80" spans="2:11" s="194" customFormat="1" ht="15" customHeight="1">
      <c r="B80" s="216" t="s">
        <v>427</v>
      </c>
      <c r="C80" s="189" t="s">
        <v>5</v>
      </c>
      <c r="D80" s="189">
        <v>12</v>
      </c>
      <c r="E80" s="212">
        <v>42331.87715277778</v>
      </c>
      <c r="F80" s="213"/>
      <c r="G80" s="213" t="s">
        <v>510</v>
      </c>
      <c r="H80" s="212">
        <v>42331</v>
      </c>
      <c r="I80" s="25" t="s">
        <v>69</v>
      </c>
      <c r="J80" s="214" t="s">
        <v>7</v>
      </c>
      <c r="K80" s="57" t="s">
        <v>92</v>
      </c>
    </row>
    <row r="81" spans="2:11" s="194" customFormat="1" ht="15" customHeight="1">
      <c r="B81" s="216" t="s">
        <v>236</v>
      </c>
      <c r="C81" s="189">
        <v>300000</v>
      </c>
      <c r="D81" s="189" t="s">
        <v>5</v>
      </c>
      <c r="E81" s="212">
        <v>42332</v>
      </c>
      <c r="F81" s="213"/>
      <c r="G81" s="213" t="s">
        <v>513</v>
      </c>
      <c r="H81" s="212">
        <v>42332</v>
      </c>
      <c r="I81" s="25" t="s">
        <v>69</v>
      </c>
      <c r="J81" s="214" t="s">
        <v>237</v>
      </c>
      <c r="K81" s="57" t="s">
        <v>92</v>
      </c>
    </row>
    <row r="82" spans="2:11" s="194" customFormat="1" ht="15" customHeight="1">
      <c r="B82" s="216" t="s">
        <v>428</v>
      </c>
      <c r="C82" s="189" t="s">
        <v>5</v>
      </c>
      <c r="D82" s="189">
        <v>18700</v>
      </c>
      <c r="E82" s="212">
        <v>42332.3783912037</v>
      </c>
      <c r="F82" s="213"/>
      <c r="G82" s="213" t="s">
        <v>511</v>
      </c>
      <c r="H82" s="212">
        <v>42331</v>
      </c>
      <c r="I82" s="25" t="s">
        <v>69</v>
      </c>
      <c r="J82" s="214" t="s">
        <v>448</v>
      </c>
      <c r="K82" s="57" t="s">
        <v>92</v>
      </c>
    </row>
    <row r="83" spans="2:11" s="194" customFormat="1" ht="15" customHeight="1">
      <c r="B83" s="216" t="s">
        <v>191</v>
      </c>
      <c r="C83" s="189" t="s">
        <v>5</v>
      </c>
      <c r="D83" s="189">
        <v>1400</v>
      </c>
      <c r="E83" s="212">
        <v>42332.615381944444</v>
      </c>
      <c r="F83" s="213"/>
      <c r="G83" s="213" t="s">
        <v>130</v>
      </c>
      <c r="H83" s="212">
        <v>42332</v>
      </c>
      <c r="I83" s="25" t="s">
        <v>69</v>
      </c>
      <c r="J83" s="179" t="s">
        <v>186</v>
      </c>
      <c r="K83" s="57" t="s">
        <v>92</v>
      </c>
    </row>
    <row r="84" spans="2:11" s="194" customFormat="1" ht="15" customHeight="1">
      <c r="B84" s="216" t="s">
        <v>193</v>
      </c>
      <c r="C84" s="189" t="s">
        <v>5</v>
      </c>
      <c r="D84" s="189">
        <v>1000</v>
      </c>
      <c r="E84" s="212">
        <v>42332.61552083334</v>
      </c>
      <c r="F84" s="213"/>
      <c r="G84" s="213" t="s">
        <v>512</v>
      </c>
      <c r="H84" s="212">
        <v>42332</v>
      </c>
      <c r="I84" s="25" t="s">
        <v>69</v>
      </c>
      <c r="J84" s="179" t="s">
        <v>186</v>
      </c>
      <c r="K84" s="57" t="s">
        <v>92</v>
      </c>
    </row>
    <row r="85" spans="2:11" s="194" customFormat="1" ht="15" customHeight="1">
      <c r="B85" s="216" t="s">
        <v>429</v>
      </c>
      <c r="C85" s="189" t="s">
        <v>5</v>
      </c>
      <c r="D85" s="189">
        <v>18</v>
      </c>
      <c r="E85" s="212">
        <v>42332.87567129629</v>
      </c>
      <c r="F85" s="213"/>
      <c r="G85" s="213" t="s">
        <v>514</v>
      </c>
      <c r="H85" s="212">
        <v>42332</v>
      </c>
      <c r="I85" s="25" t="s">
        <v>69</v>
      </c>
      <c r="J85" s="214" t="s">
        <v>7</v>
      </c>
      <c r="K85" s="57" t="s">
        <v>92</v>
      </c>
    </row>
    <row r="86" spans="2:11" s="194" customFormat="1" ht="15" customHeight="1">
      <c r="B86" s="216" t="s">
        <v>562</v>
      </c>
      <c r="C86" s="189">
        <v>1950</v>
      </c>
      <c r="D86" s="189" t="s">
        <v>5</v>
      </c>
      <c r="E86" s="212">
        <v>42333</v>
      </c>
      <c r="F86" s="213"/>
      <c r="G86" s="213" t="s">
        <v>517</v>
      </c>
      <c r="H86" s="212">
        <v>42333</v>
      </c>
      <c r="I86" s="25" t="s">
        <v>69</v>
      </c>
      <c r="J86" s="214" t="s">
        <v>196</v>
      </c>
      <c r="K86" s="57" t="s">
        <v>92</v>
      </c>
    </row>
    <row r="87" spans="2:11" s="194" customFormat="1" ht="15" customHeight="1">
      <c r="B87" s="216" t="s">
        <v>430</v>
      </c>
      <c r="C87" s="189" t="s">
        <v>5</v>
      </c>
      <c r="D87" s="189">
        <v>15021.08</v>
      </c>
      <c r="E87" s="212">
        <v>42333.379895833335</v>
      </c>
      <c r="F87" s="213"/>
      <c r="G87" s="213" t="s">
        <v>515</v>
      </c>
      <c r="H87" s="212">
        <v>42332</v>
      </c>
      <c r="I87" s="25" t="s">
        <v>69</v>
      </c>
      <c r="J87" s="214" t="s">
        <v>449</v>
      </c>
      <c r="K87" s="57" t="s">
        <v>92</v>
      </c>
    </row>
    <row r="88" spans="2:11" s="194" customFormat="1" ht="15" customHeight="1">
      <c r="B88" s="216" t="s">
        <v>569</v>
      </c>
      <c r="C88" s="189" t="s">
        <v>5</v>
      </c>
      <c r="D88" s="189">
        <v>297000</v>
      </c>
      <c r="E88" s="212">
        <v>42333.39266203703</v>
      </c>
      <c r="F88" s="213"/>
      <c r="G88" s="213" t="s">
        <v>516</v>
      </c>
      <c r="H88" s="212">
        <v>42332</v>
      </c>
      <c r="I88" s="25" t="s">
        <v>69</v>
      </c>
      <c r="J88" s="214" t="s">
        <v>208</v>
      </c>
      <c r="K88" s="57" t="s">
        <v>92</v>
      </c>
    </row>
    <row r="89" spans="2:11" s="194" customFormat="1" ht="15" customHeight="1">
      <c r="B89" s="216" t="s">
        <v>431</v>
      </c>
      <c r="C89" s="189" t="s">
        <v>5</v>
      </c>
      <c r="D89" s="189">
        <v>2970</v>
      </c>
      <c r="E89" s="212">
        <v>42333.875868055555</v>
      </c>
      <c r="F89" s="213"/>
      <c r="G89" s="213" t="s">
        <v>518</v>
      </c>
      <c r="H89" s="212">
        <v>42333</v>
      </c>
      <c r="I89" s="25" t="s">
        <v>69</v>
      </c>
      <c r="J89" s="214" t="s">
        <v>7</v>
      </c>
      <c r="K89" s="57" t="s">
        <v>92</v>
      </c>
    </row>
    <row r="90" spans="2:11" s="194" customFormat="1" ht="15" customHeight="1">
      <c r="B90" s="216" t="s">
        <v>432</v>
      </c>
      <c r="C90" s="189" t="s">
        <v>5</v>
      </c>
      <c r="D90" s="189">
        <v>6</v>
      </c>
      <c r="E90" s="212">
        <v>42333.87587962963</v>
      </c>
      <c r="F90" s="213"/>
      <c r="G90" s="213" t="s">
        <v>519</v>
      </c>
      <c r="H90" s="212">
        <v>42333</v>
      </c>
      <c r="I90" s="25" t="s">
        <v>69</v>
      </c>
      <c r="J90" s="214" t="s">
        <v>7</v>
      </c>
      <c r="K90" s="57" t="s">
        <v>92</v>
      </c>
    </row>
    <row r="91" spans="2:11" s="194" customFormat="1" ht="15" customHeight="1">
      <c r="B91" s="216" t="s">
        <v>563</v>
      </c>
      <c r="C91" s="189">
        <v>487.5</v>
      </c>
      <c r="D91" s="189" t="s">
        <v>5</v>
      </c>
      <c r="E91" s="212">
        <v>42334</v>
      </c>
      <c r="F91" s="213"/>
      <c r="G91" s="213" t="s">
        <v>524</v>
      </c>
      <c r="H91" s="212">
        <v>42334</v>
      </c>
      <c r="I91" s="25" t="s">
        <v>69</v>
      </c>
      <c r="J91" s="214" t="s">
        <v>196</v>
      </c>
      <c r="K91" s="57" t="s">
        <v>92</v>
      </c>
    </row>
    <row r="92" spans="2:11" s="194" customFormat="1" ht="15" customHeight="1">
      <c r="B92" s="216" t="s">
        <v>564</v>
      </c>
      <c r="C92" s="189">
        <v>73500</v>
      </c>
      <c r="D92" s="189" t="s">
        <v>5</v>
      </c>
      <c r="E92" s="212">
        <v>42334</v>
      </c>
      <c r="F92" s="213"/>
      <c r="G92" s="213" t="s">
        <v>522</v>
      </c>
      <c r="H92" s="212">
        <v>42333</v>
      </c>
      <c r="I92" s="25" t="s">
        <v>69</v>
      </c>
      <c r="J92" s="214" t="s">
        <v>450</v>
      </c>
      <c r="K92" s="57" t="s">
        <v>92</v>
      </c>
    </row>
    <row r="93" spans="2:11" s="194" customFormat="1" ht="15" customHeight="1">
      <c r="B93" s="216" t="s">
        <v>433</v>
      </c>
      <c r="C93" s="189" t="s">
        <v>5</v>
      </c>
      <c r="D93" s="189">
        <v>12</v>
      </c>
      <c r="E93" s="212">
        <v>42334</v>
      </c>
      <c r="F93" s="213"/>
      <c r="G93" s="213" t="s">
        <v>520</v>
      </c>
      <c r="H93" s="212">
        <v>42334</v>
      </c>
      <c r="I93" s="25" t="s">
        <v>69</v>
      </c>
      <c r="J93" s="214" t="s">
        <v>7</v>
      </c>
      <c r="K93" s="57" t="s">
        <v>92</v>
      </c>
    </row>
    <row r="94" spans="2:11" s="194" customFormat="1" ht="15" customHeight="1">
      <c r="B94" s="216" t="s">
        <v>434</v>
      </c>
      <c r="C94" s="189" t="s">
        <v>5</v>
      </c>
      <c r="D94" s="189">
        <v>2500</v>
      </c>
      <c r="E94" s="212">
        <v>42334.3834375</v>
      </c>
      <c r="F94" s="213"/>
      <c r="G94" s="213" t="s">
        <v>521</v>
      </c>
      <c r="H94" s="212">
        <v>42333</v>
      </c>
      <c r="I94" s="25" t="s">
        <v>69</v>
      </c>
      <c r="J94" s="214" t="s">
        <v>448</v>
      </c>
      <c r="K94" s="57" t="s">
        <v>92</v>
      </c>
    </row>
    <row r="95" spans="2:11" s="194" customFormat="1" ht="15" customHeight="1">
      <c r="B95" s="216" t="s">
        <v>191</v>
      </c>
      <c r="C95" s="189" t="s">
        <v>5</v>
      </c>
      <c r="D95" s="189">
        <v>1100</v>
      </c>
      <c r="E95" s="212">
        <v>42334.50486111111</v>
      </c>
      <c r="F95" s="213"/>
      <c r="G95" s="213" t="s">
        <v>523</v>
      </c>
      <c r="H95" s="212">
        <v>42333</v>
      </c>
      <c r="I95" s="25" t="s">
        <v>69</v>
      </c>
      <c r="J95" s="179" t="s">
        <v>186</v>
      </c>
      <c r="K95" s="57" t="s">
        <v>92</v>
      </c>
    </row>
    <row r="96" spans="2:11" s="194" customFormat="1" ht="15" customHeight="1">
      <c r="B96" s="216" t="s">
        <v>565</v>
      </c>
      <c r="C96" s="189">
        <v>1000</v>
      </c>
      <c r="D96" s="189" t="s">
        <v>5</v>
      </c>
      <c r="E96" s="212">
        <v>42335</v>
      </c>
      <c r="F96" s="213"/>
      <c r="G96" s="213" t="s">
        <v>527</v>
      </c>
      <c r="H96" s="212">
        <v>42335</v>
      </c>
      <c r="I96" s="25" t="s">
        <v>69</v>
      </c>
      <c r="J96" s="214" t="s">
        <v>560</v>
      </c>
      <c r="K96" s="57" t="s">
        <v>92</v>
      </c>
    </row>
    <row r="97" spans="2:11" s="194" customFormat="1" ht="15" customHeight="1">
      <c r="B97" s="216" t="s">
        <v>435</v>
      </c>
      <c r="C97" s="189" t="s">
        <v>5</v>
      </c>
      <c r="D97" s="189">
        <v>30</v>
      </c>
      <c r="E97" s="212">
        <v>42335</v>
      </c>
      <c r="F97" s="213"/>
      <c r="G97" s="213" t="s">
        <v>525</v>
      </c>
      <c r="H97" s="212">
        <v>42335</v>
      </c>
      <c r="I97" s="25" t="s">
        <v>69</v>
      </c>
      <c r="J97" s="214" t="s">
        <v>7</v>
      </c>
      <c r="K97" s="57" t="s">
        <v>92</v>
      </c>
    </row>
    <row r="98" spans="2:11" s="194" customFormat="1" ht="15" customHeight="1">
      <c r="B98" s="216" t="s">
        <v>436</v>
      </c>
      <c r="C98" s="189" t="s">
        <v>5</v>
      </c>
      <c r="D98" s="189">
        <v>40</v>
      </c>
      <c r="E98" s="212">
        <v>42335</v>
      </c>
      <c r="F98" s="213"/>
      <c r="G98" s="213" t="s">
        <v>526</v>
      </c>
      <c r="H98" s="212">
        <v>42335</v>
      </c>
      <c r="I98" s="25" t="s">
        <v>69</v>
      </c>
      <c r="J98" s="214" t="s">
        <v>7</v>
      </c>
      <c r="K98" s="57" t="s">
        <v>92</v>
      </c>
    </row>
    <row r="99" spans="2:11" s="194" customFormat="1" ht="15" customHeight="1">
      <c r="B99" s="216" t="s">
        <v>437</v>
      </c>
      <c r="C99" s="189" t="s">
        <v>5</v>
      </c>
      <c r="D99" s="189">
        <v>72500</v>
      </c>
      <c r="E99" s="212">
        <v>42335.39854166667</v>
      </c>
      <c r="F99" s="213"/>
      <c r="G99" s="213" t="s">
        <v>528</v>
      </c>
      <c r="H99" s="212">
        <v>42335</v>
      </c>
      <c r="I99" s="25" t="s">
        <v>69</v>
      </c>
      <c r="J99" s="214" t="s">
        <v>451</v>
      </c>
      <c r="K99" s="57" t="s">
        <v>92</v>
      </c>
    </row>
    <row r="100" spans="2:11" s="194" customFormat="1" ht="15" customHeight="1">
      <c r="B100" s="216" t="s">
        <v>438</v>
      </c>
      <c r="C100" s="189" t="s">
        <v>5</v>
      </c>
      <c r="D100" s="189">
        <v>1000</v>
      </c>
      <c r="E100" s="212">
        <v>42335.400671296295</v>
      </c>
      <c r="F100" s="213"/>
      <c r="G100" s="213" t="s">
        <v>529</v>
      </c>
      <c r="H100" s="212">
        <v>42335</v>
      </c>
      <c r="I100" s="25" t="s">
        <v>69</v>
      </c>
      <c r="J100" s="214" t="s">
        <v>451</v>
      </c>
      <c r="K100" s="57" t="s">
        <v>92</v>
      </c>
    </row>
    <row r="101" spans="2:11" s="194" customFormat="1" ht="15" customHeight="1">
      <c r="B101" s="216" t="s">
        <v>566</v>
      </c>
      <c r="C101" s="189">
        <v>50</v>
      </c>
      <c r="D101" s="189" t="s">
        <v>5</v>
      </c>
      <c r="E101" s="212">
        <v>42338</v>
      </c>
      <c r="F101" s="213"/>
      <c r="G101" s="213" t="s">
        <v>530</v>
      </c>
      <c r="H101" s="212">
        <v>42338</v>
      </c>
      <c r="I101" s="25" t="s">
        <v>69</v>
      </c>
      <c r="J101" s="214" t="s">
        <v>233</v>
      </c>
      <c r="K101" s="57" t="s">
        <v>92</v>
      </c>
    </row>
    <row r="102" spans="2:11" s="194" customFormat="1" ht="15" customHeight="1">
      <c r="B102" s="216" t="s">
        <v>567</v>
      </c>
      <c r="C102" s="189">
        <v>195</v>
      </c>
      <c r="D102" s="189" t="s">
        <v>5</v>
      </c>
      <c r="E102" s="212">
        <v>42338</v>
      </c>
      <c r="F102" s="213"/>
      <c r="G102" s="213" t="s">
        <v>538</v>
      </c>
      <c r="H102" s="212">
        <v>42338</v>
      </c>
      <c r="I102" s="25" t="s">
        <v>69</v>
      </c>
      <c r="J102" s="214" t="s">
        <v>196</v>
      </c>
      <c r="K102" s="57" t="s">
        <v>92</v>
      </c>
    </row>
    <row r="103" spans="2:11" s="194" customFormat="1" ht="15" customHeight="1">
      <c r="B103" s="216" t="s">
        <v>236</v>
      </c>
      <c r="C103" s="189">
        <v>200</v>
      </c>
      <c r="D103" s="189" t="s">
        <v>5</v>
      </c>
      <c r="E103" s="212">
        <v>42338</v>
      </c>
      <c r="F103" s="213"/>
      <c r="G103" s="213" t="s">
        <v>537</v>
      </c>
      <c r="H103" s="212">
        <v>42335</v>
      </c>
      <c r="I103" s="25" t="s">
        <v>69</v>
      </c>
      <c r="J103" s="214" t="s">
        <v>238</v>
      </c>
      <c r="K103" s="57" t="s">
        <v>92</v>
      </c>
    </row>
    <row r="104" spans="2:11" s="194" customFormat="1" ht="15" customHeight="1">
      <c r="B104" s="216" t="s">
        <v>568</v>
      </c>
      <c r="C104" s="189">
        <v>73500</v>
      </c>
      <c r="D104" s="189" t="s">
        <v>5</v>
      </c>
      <c r="E104" s="212">
        <v>42338</v>
      </c>
      <c r="F104" s="213"/>
      <c r="G104" s="213" t="s">
        <v>532</v>
      </c>
      <c r="H104" s="212">
        <v>42338</v>
      </c>
      <c r="I104" s="25" t="s">
        <v>69</v>
      </c>
      <c r="J104" s="214" t="s">
        <v>561</v>
      </c>
      <c r="K104" s="57" t="s">
        <v>92</v>
      </c>
    </row>
    <row r="105" spans="2:11" s="194" customFormat="1" ht="15" customHeight="1">
      <c r="B105" s="216" t="s">
        <v>439</v>
      </c>
      <c r="C105" s="189" t="s">
        <v>5</v>
      </c>
      <c r="D105" s="189">
        <v>459.21</v>
      </c>
      <c r="E105" s="212">
        <v>42338.37168981481</v>
      </c>
      <c r="F105" s="213"/>
      <c r="G105" s="213" t="s">
        <v>531</v>
      </c>
      <c r="H105" s="212">
        <v>42338</v>
      </c>
      <c r="I105" s="25" t="s">
        <v>69</v>
      </c>
      <c r="J105" s="214" t="s">
        <v>7</v>
      </c>
      <c r="K105" s="57" t="s">
        <v>92</v>
      </c>
    </row>
    <row r="106" spans="2:11" s="194" customFormat="1" ht="15" customHeight="1">
      <c r="B106" s="216" t="s">
        <v>439</v>
      </c>
      <c r="C106" s="189" t="s">
        <v>5</v>
      </c>
      <c r="D106" s="189">
        <v>190.79</v>
      </c>
      <c r="E106" s="212">
        <v>42338.59033564814</v>
      </c>
      <c r="F106" s="213"/>
      <c r="G106" s="213" t="s">
        <v>531</v>
      </c>
      <c r="H106" s="212">
        <v>42338</v>
      </c>
      <c r="I106" s="25" t="s">
        <v>69</v>
      </c>
      <c r="J106" s="214" t="s">
        <v>7</v>
      </c>
      <c r="K106" s="57" t="s">
        <v>92</v>
      </c>
    </row>
    <row r="107" spans="2:11" s="194" customFormat="1" ht="15" customHeight="1">
      <c r="B107" s="216" t="s">
        <v>440</v>
      </c>
      <c r="C107" s="189" t="s">
        <v>5</v>
      </c>
      <c r="D107" s="189">
        <v>300</v>
      </c>
      <c r="E107" s="212">
        <v>42338.59060185185</v>
      </c>
      <c r="F107" s="213"/>
      <c r="G107" s="213" t="s">
        <v>533</v>
      </c>
      <c r="H107" s="212">
        <v>42338</v>
      </c>
      <c r="I107" s="25" t="s">
        <v>69</v>
      </c>
      <c r="J107" s="214" t="s">
        <v>7</v>
      </c>
      <c r="K107" s="57" t="s">
        <v>92</v>
      </c>
    </row>
    <row r="108" spans="2:11" s="194" customFormat="1" ht="15" customHeight="1">
      <c r="B108" s="216" t="s">
        <v>441</v>
      </c>
      <c r="C108" s="189" t="s">
        <v>5</v>
      </c>
      <c r="D108" s="189">
        <v>1815</v>
      </c>
      <c r="E108" s="212">
        <v>42338.59806712963</v>
      </c>
      <c r="F108" s="213"/>
      <c r="G108" s="213" t="s">
        <v>534</v>
      </c>
      <c r="H108" s="212">
        <v>42338</v>
      </c>
      <c r="I108" s="25" t="s">
        <v>69</v>
      </c>
      <c r="J108" s="214" t="s">
        <v>446</v>
      </c>
      <c r="K108" s="57" t="s">
        <v>92</v>
      </c>
    </row>
    <row r="109" spans="2:11" s="194" customFormat="1" ht="15" customHeight="1">
      <c r="B109" s="216" t="s">
        <v>569</v>
      </c>
      <c r="C109" s="189" t="s">
        <v>5</v>
      </c>
      <c r="D109" s="189">
        <v>3000</v>
      </c>
      <c r="E109" s="212">
        <v>42338.61679398148</v>
      </c>
      <c r="F109" s="213"/>
      <c r="G109" s="213" t="s">
        <v>535</v>
      </c>
      <c r="H109" s="212">
        <v>42338</v>
      </c>
      <c r="I109" s="25" t="s">
        <v>69</v>
      </c>
      <c r="J109" s="214" t="s">
        <v>208</v>
      </c>
      <c r="K109" s="57" t="s">
        <v>92</v>
      </c>
    </row>
    <row r="110" spans="2:11" s="194" customFormat="1" ht="15" customHeight="1">
      <c r="B110" s="216" t="s">
        <v>191</v>
      </c>
      <c r="C110" s="189" t="s">
        <v>5</v>
      </c>
      <c r="D110" s="189">
        <v>1000</v>
      </c>
      <c r="E110" s="212">
        <v>42338.635833333334</v>
      </c>
      <c r="F110" s="213"/>
      <c r="G110" s="213" t="s">
        <v>536</v>
      </c>
      <c r="H110" s="212">
        <v>42338</v>
      </c>
      <c r="I110" s="25" t="s">
        <v>69</v>
      </c>
      <c r="J110" s="179" t="s">
        <v>186</v>
      </c>
      <c r="K110" s="57" t="s">
        <v>92</v>
      </c>
    </row>
    <row r="111" spans="2:11" s="194" customFormat="1" ht="15" customHeight="1">
      <c r="B111" s="216" t="s">
        <v>442</v>
      </c>
      <c r="C111" s="189" t="s">
        <v>5</v>
      </c>
      <c r="D111" s="189">
        <v>100</v>
      </c>
      <c r="E111" s="212">
        <v>42338.913819444446</v>
      </c>
      <c r="F111" s="213"/>
      <c r="G111" s="213" t="s">
        <v>539</v>
      </c>
      <c r="H111" s="212">
        <v>42338</v>
      </c>
      <c r="I111" s="25" t="s">
        <v>69</v>
      </c>
      <c r="J111" s="214" t="s">
        <v>7</v>
      </c>
      <c r="K111" s="57" t="s">
        <v>92</v>
      </c>
    </row>
    <row r="112" spans="2:11" s="194" customFormat="1" ht="15" customHeight="1">
      <c r="B112" s="216" t="s">
        <v>443</v>
      </c>
      <c r="C112" s="189" t="s">
        <v>5</v>
      </c>
      <c r="D112" s="189">
        <v>12</v>
      </c>
      <c r="E112" s="212">
        <v>42338.913819444446</v>
      </c>
      <c r="F112" s="213"/>
      <c r="G112" s="213" t="s">
        <v>540</v>
      </c>
      <c r="H112" s="212">
        <v>42338</v>
      </c>
      <c r="I112" s="25" t="s">
        <v>69</v>
      </c>
      <c r="J112" s="214" t="s">
        <v>7</v>
      </c>
      <c r="K112" s="57" t="s">
        <v>92</v>
      </c>
    </row>
    <row r="113" spans="2:11" ht="15">
      <c r="B113" s="215"/>
      <c r="C113" s="189"/>
      <c r="D113" s="189"/>
      <c r="E113" s="212"/>
      <c r="F113" s="213"/>
      <c r="G113" s="213"/>
      <c r="H113" s="212"/>
      <c r="I113" s="25" t="s">
        <v>69</v>
      </c>
      <c r="J113" s="214"/>
      <c r="K113" s="57" t="s">
        <v>92</v>
      </c>
    </row>
    <row r="114" spans="2:11" ht="12.75">
      <c r="B114" s="144"/>
      <c r="C114" s="147">
        <f>SUM(C7:C113)</f>
        <v>1224993.55</v>
      </c>
      <c r="D114" s="148">
        <f>SUM(D7:D113)</f>
        <v>1157516.3399999999</v>
      </c>
      <c r="E114" s="145"/>
      <c r="F114" s="145"/>
      <c r="G114" s="146"/>
      <c r="H114" s="145"/>
      <c r="I114" s="143"/>
      <c r="J114" s="144"/>
      <c r="K114" s="57" t="s">
        <v>92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</sheetPr>
  <dimension ref="B1:L16"/>
  <sheetViews>
    <sheetView zoomScale="90" zoomScaleNormal="90" zoomScaleSheetLayoutView="100" workbookViewId="0" topLeftCell="A1">
      <selection activeCell="B18" sqref="B18"/>
    </sheetView>
  </sheetViews>
  <sheetFormatPr defaultColWidth="9.00390625" defaultRowHeight="12.75"/>
  <cols>
    <col min="1" max="1" width="3.125" style="1" customWidth="1"/>
    <col min="2" max="2" width="64.625" style="14" customWidth="1"/>
    <col min="3" max="3" width="10.625" style="18" customWidth="1"/>
    <col min="4" max="4" width="10.625" style="3" customWidth="1"/>
    <col min="5" max="5" width="15.75390625" style="20" customWidth="1"/>
    <col min="6" max="6" width="3.00390625" style="20" customWidth="1"/>
    <col min="7" max="7" width="12.625" style="5" customWidth="1"/>
    <col min="8" max="8" width="7.875" style="20" customWidth="1"/>
    <col min="9" max="9" width="6.125" style="16" customWidth="1"/>
    <col min="10" max="10" width="38.75390625" style="55" customWidth="1"/>
    <col min="11" max="16384" width="9.125" style="1" customWidth="1"/>
  </cols>
  <sheetData>
    <row r="1" spans="2:12" s="57" customFormat="1" ht="15" customHeight="1">
      <c r="B1" s="217" t="s">
        <v>139</v>
      </c>
      <c r="C1" s="142"/>
      <c r="D1" s="142"/>
      <c r="E1" s="181" t="s">
        <v>3</v>
      </c>
      <c r="F1" s="182" t="s">
        <v>198</v>
      </c>
      <c r="G1" s="184">
        <v>0</v>
      </c>
      <c r="H1" s="53"/>
      <c r="K1" s="56" t="s">
        <v>92</v>
      </c>
      <c r="L1" s="56"/>
    </row>
    <row r="2" spans="2:11" s="56" customFormat="1" ht="15" customHeight="1">
      <c r="B2" s="218" t="s">
        <v>140</v>
      </c>
      <c r="C2" s="142"/>
      <c r="D2" s="142"/>
      <c r="E2" s="183" t="s">
        <v>138</v>
      </c>
      <c r="F2" s="182" t="s">
        <v>198</v>
      </c>
      <c r="G2" s="184">
        <f>C5</f>
        <v>14206.8</v>
      </c>
      <c r="H2" s="53"/>
      <c r="K2" s="56" t="s">
        <v>92</v>
      </c>
    </row>
    <row r="3" spans="2:11" s="56" customFormat="1" ht="15" customHeight="1">
      <c r="B3" s="219" t="s">
        <v>418</v>
      </c>
      <c r="C3" s="142"/>
      <c r="D3" s="142"/>
      <c r="E3" s="183" t="s">
        <v>137</v>
      </c>
      <c r="F3" s="182" t="s">
        <v>198</v>
      </c>
      <c r="G3" s="184">
        <f>D5</f>
        <v>14206.8</v>
      </c>
      <c r="H3" s="53"/>
      <c r="K3" s="56" t="s">
        <v>92</v>
      </c>
    </row>
    <row r="4" spans="2:11" s="56" customFormat="1" ht="15" customHeight="1">
      <c r="B4" s="187"/>
      <c r="C4" s="165" t="s">
        <v>138</v>
      </c>
      <c r="D4" s="164" t="s">
        <v>137</v>
      </c>
      <c r="E4" s="181" t="s">
        <v>4</v>
      </c>
      <c r="F4" s="182" t="s">
        <v>198</v>
      </c>
      <c r="G4" s="184">
        <f>G1+G2-G3</f>
        <v>0</v>
      </c>
      <c r="H4" s="191">
        <v>0</v>
      </c>
      <c r="K4" s="56" t="s">
        <v>92</v>
      </c>
    </row>
    <row r="5" spans="2:12" s="21" customFormat="1" ht="15" customHeight="1">
      <c r="B5" s="69" t="s">
        <v>1</v>
      </c>
      <c r="C5" s="149">
        <f>C16</f>
        <v>14206.8</v>
      </c>
      <c r="D5" s="150">
        <f>D16</f>
        <v>14206.8</v>
      </c>
      <c r="E5" s="70" t="s">
        <v>0</v>
      </c>
      <c r="F5" s="70"/>
      <c r="G5" s="69" t="s">
        <v>143</v>
      </c>
      <c r="H5" s="71" t="s">
        <v>144</v>
      </c>
      <c r="I5" s="170" t="s">
        <v>2</v>
      </c>
      <c r="J5" s="69" t="s">
        <v>10</v>
      </c>
      <c r="K5" s="56" t="s">
        <v>92</v>
      </c>
      <c r="L5" s="56"/>
    </row>
    <row r="6" spans="2:12" s="2" customFormat="1" ht="15" customHeight="1">
      <c r="B6" s="212"/>
      <c r="C6" s="212"/>
      <c r="D6" s="212"/>
      <c r="E6" s="212"/>
      <c r="F6" s="213"/>
      <c r="G6" s="213"/>
      <c r="H6" s="212"/>
      <c r="I6" s="50" t="s">
        <v>70</v>
      </c>
      <c r="J6" s="214"/>
      <c r="K6" s="56" t="s">
        <v>92</v>
      </c>
      <c r="L6" s="56"/>
    </row>
    <row r="7" spans="2:11" s="2" customFormat="1" ht="15" customHeight="1">
      <c r="B7" s="215" t="s">
        <v>410</v>
      </c>
      <c r="C7" s="189">
        <v>10000</v>
      </c>
      <c r="D7" s="189"/>
      <c r="E7" s="212">
        <v>42310</v>
      </c>
      <c r="F7" s="213"/>
      <c r="G7" s="213" t="s">
        <v>411</v>
      </c>
      <c r="H7" s="212">
        <v>42310</v>
      </c>
      <c r="I7" s="50" t="s">
        <v>70</v>
      </c>
      <c r="J7" s="214" t="s">
        <v>207</v>
      </c>
      <c r="K7" s="56" t="s">
        <v>92</v>
      </c>
    </row>
    <row r="8" spans="2:11" s="2" customFormat="1" ht="15" customHeight="1">
      <c r="B8" s="215" t="s">
        <v>201</v>
      </c>
      <c r="C8" s="189"/>
      <c r="D8" s="189">
        <v>10000</v>
      </c>
      <c r="E8" s="212">
        <v>42311</v>
      </c>
      <c r="F8" s="213"/>
      <c r="G8" s="213" t="s">
        <v>412</v>
      </c>
      <c r="H8" s="212">
        <v>42311</v>
      </c>
      <c r="I8" s="50" t="s">
        <v>70</v>
      </c>
      <c r="J8" s="214" t="s">
        <v>202</v>
      </c>
      <c r="K8" s="56" t="s">
        <v>92</v>
      </c>
    </row>
    <row r="9" spans="2:11" s="2" customFormat="1" ht="15" customHeight="1">
      <c r="B9" s="216" t="s">
        <v>231</v>
      </c>
      <c r="C9" s="189">
        <v>206.8</v>
      </c>
      <c r="D9" s="189"/>
      <c r="E9" s="212">
        <v>42317</v>
      </c>
      <c r="F9" s="213"/>
      <c r="G9" s="213" t="s">
        <v>413</v>
      </c>
      <c r="H9" s="212">
        <v>42317</v>
      </c>
      <c r="I9" s="50" t="s">
        <v>70</v>
      </c>
      <c r="J9" s="214" t="s">
        <v>199</v>
      </c>
      <c r="K9" s="56" t="s">
        <v>92</v>
      </c>
    </row>
    <row r="10" spans="2:11" s="2" customFormat="1" ht="15" customHeight="1">
      <c r="B10" s="215" t="s">
        <v>201</v>
      </c>
      <c r="C10" s="189"/>
      <c r="D10" s="189">
        <v>206.8</v>
      </c>
      <c r="E10" s="212">
        <v>42318</v>
      </c>
      <c r="F10" s="213"/>
      <c r="G10" s="213" t="s">
        <v>414</v>
      </c>
      <c r="H10" s="212">
        <v>42318</v>
      </c>
      <c r="I10" s="50" t="s">
        <v>70</v>
      </c>
      <c r="J10" s="214" t="s">
        <v>202</v>
      </c>
      <c r="K10" s="56" t="s">
        <v>92</v>
      </c>
    </row>
    <row r="11" spans="2:11" s="2" customFormat="1" ht="15" customHeight="1">
      <c r="B11" s="215" t="s">
        <v>184</v>
      </c>
      <c r="C11" s="189">
        <v>1000</v>
      </c>
      <c r="D11" s="189"/>
      <c r="E11" s="212">
        <v>42319</v>
      </c>
      <c r="F11" s="213"/>
      <c r="G11" s="213" t="s">
        <v>6</v>
      </c>
      <c r="H11" s="212">
        <v>42319</v>
      </c>
      <c r="I11" s="50" t="s">
        <v>70</v>
      </c>
      <c r="J11" s="214" t="s">
        <v>240</v>
      </c>
      <c r="K11" s="56" t="s">
        <v>92</v>
      </c>
    </row>
    <row r="12" spans="2:11" s="2" customFormat="1" ht="15" customHeight="1">
      <c r="B12" s="215" t="s">
        <v>201</v>
      </c>
      <c r="C12" s="189"/>
      <c r="D12" s="189">
        <v>1000</v>
      </c>
      <c r="E12" s="212">
        <v>42320</v>
      </c>
      <c r="F12" s="213"/>
      <c r="G12" s="213" t="s">
        <v>415</v>
      </c>
      <c r="H12" s="212">
        <v>42320</v>
      </c>
      <c r="I12" s="50" t="s">
        <v>70</v>
      </c>
      <c r="J12" s="214" t="s">
        <v>202</v>
      </c>
      <c r="K12" s="56" t="s">
        <v>92</v>
      </c>
    </row>
    <row r="13" spans="2:11" s="2" customFormat="1" ht="15" customHeight="1">
      <c r="B13" s="216" t="s">
        <v>236</v>
      </c>
      <c r="C13" s="189">
        <v>3000</v>
      </c>
      <c r="D13" s="189"/>
      <c r="E13" s="212">
        <v>42331</v>
      </c>
      <c r="F13" s="213"/>
      <c r="G13" s="213" t="s">
        <v>416</v>
      </c>
      <c r="H13" s="212">
        <v>42331</v>
      </c>
      <c r="I13" s="50" t="s">
        <v>70</v>
      </c>
      <c r="J13" s="214" t="s">
        <v>241</v>
      </c>
      <c r="K13" s="56" t="s">
        <v>92</v>
      </c>
    </row>
    <row r="14" spans="2:11" s="2" customFormat="1" ht="15" customHeight="1">
      <c r="B14" s="215" t="s">
        <v>201</v>
      </c>
      <c r="C14" s="189"/>
      <c r="D14" s="189">
        <v>3000</v>
      </c>
      <c r="E14" s="212">
        <v>42332</v>
      </c>
      <c r="F14" s="213"/>
      <c r="G14" s="213" t="s">
        <v>417</v>
      </c>
      <c r="H14" s="212">
        <v>42332</v>
      </c>
      <c r="I14" s="50" t="s">
        <v>70</v>
      </c>
      <c r="J14" s="214" t="s">
        <v>202</v>
      </c>
      <c r="K14" s="56" t="s">
        <v>92</v>
      </c>
    </row>
    <row r="15" spans="2:11" s="2" customFormat="1" ht="15" customHeight="1">
      <c r="B15" s="215"/>
      <c r="C15" s="188"/>
      <c r="D15" s="189"/>
      <c r="E15" s="212"/>
      <c r="F15" s="213"/>
      <c r="G15" s="213"/>
      <c r="H15" s="212"/>
      <c r="I15" s="50" t="s">
        <v>70</v>
      </c>
      <c r="J15" s="214"/>
      <c r="K15" s="56" t="s">
        <v>92</v>
      </c>
    </row>
    <row r="16" spans="2:11" s="22" customFormat="1" ht="15" customHeight="1">
      <c r="B16" s="144"/>
      <c r="C16" s="149">
        <f>SUM(C6:C15)</f>
        <v>14206.8</v>
      </c>
      <c r="D16" s="150">
        <f>SUM(D6:D15)</f>
        <v>14206.8</v>
      </c>
      <c r="E16" s="145"/>
      <c r="F16" s="145"/>
      <c r="G16" s="146"/>
      <c r="H16" s="145"/>
      <c r="I16" s="151"/>
      <c r="J16" s="144"/>
      <c r="K16" s="56" t="s">
        <v>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2015-11-13T20:26:55Z</cp:lastPrinted>
  <dcterms:created xsi:type="dcterms:W3CDTF">2015-05-22T10:14:06Z</dcterms:created>
  <dcterms:modified xsi:type="dcterms:W3CDTF">2016-02-26T07:16:36Z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